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921" activeTab="0"/>
  </bookViews>
  <sheets>
    <sheet name="K-vrijehand" sheetId="1" r:id="rId1"/>
    <sheet name="K-opgelegd" sheetId="2" r:id="rId2"/>
    <sheet name="bestuur" sheetId="3" r:id="rId3"/>
    <sheet name="JEUGD" sheetId="4" r:id="rId4"/>
    <sheet name="DAMES" sheetId="5" r:id="rId5"/>
    <sheet name="60+" sheetId="6" r:id="rId6"/>
    <sheet name="korps-opgelegd" sheetId="7" r:id="rId7"/>
    <sheet name="korps-vrijehand" sheetId="8" r:id="rId8"/>
    <sheet name="kampioen opgelegd" sheetId="9" r:id="rId9"/>
    <sheet name="kampioen vrije-hand" sheetId="10" r:id="rId10"/>
    <sheet name="personeel opgelegd" sheetId="11" r:id="rId11"/>
    <sheet name="prijzen overzicht" sheetId="12" r:id="rId12"/>
    <sheet name="Ingeschreven korpsen" sheetId="13" r:id="rId13"/>
    <sheet name="Dagindeling Doelen" sheetId="14" r:id="rId14"/>
  </sheets>
  <definedNames>
    <definedName name="_xlnm.Print_Area" localSheetId="5">'60+'!$A$1:$J$49</definedName>
    <definedName name="_xlnm.Print_Area" localSheetId="2">'bestuur'!$A$1:$L$42</definedName>
    <definedName name="_xlnm.Print_Area" localSheetId="13">'Dagindeling Doelen'!$A$1:$J$43</definedName>
    <definedName name="_xlnm.Print_Area" localSheetId="4">'DAMES'!$A$1:$J$32</definedName>
    <definedName name="_xlnm.Print_Area" localSheetId="12">'Ingeschreven korpsen'!$A$1:$C$12</definedName>
    <definedName name="_xlnm.Print_Area" localSheetId="3">'JEUGD'!$A$1:$J$28</definedName>
    <definedName name="_xlnm.Print_Area" localSheetId="8">'kampioen opgelegd'!$A$1:$K$176</definedName>
    <definedName name="_xlnm.Print_Area" localSheetId="9">'kampioen vrije-hand'!$A$1:$J$171</definedName>
    <definedName name="_xlnm.Print_Area" localSheetId="1">'K-opgelegd'!$A$1:$J$25</definedName>
    <definedName name="_xlnm.Print_Area" localSheetId="6">'korps-opgelegd'!$A$1:$M$48</definedName>
    <definedName name="_xlnm.Print_Area" localSheetId="7">'korps-vrijehand'!$A$1:$M$47</definedName>
    <definedName name="_xlnm.Print_Area" localSheetId="0">'K-vrijehand'!$A$1:$J$25</definedName>
    <definedName name="_xlnm.Print_Area" localSheetId="10">'personeel opgelegd'!$A$1:$L$171</definedName>
    <definedName name="_xlnm.Print_Titles" localSheetId="8">'kampioen opgelegd'!$1:$2</definedName>
    <definedName name="_xlnm.Print_Titles" localSheetId="9">'kampioen vrije-hand'!$1:$2</definedName>
    <definedName name="_xlnm.Print_Titles" localSheetId="10">'personeel opgelegd'!$1:$2</definedName>
  </definedNames>
  <calcPr fullCalcOnLoad="1"/>
</workbook>
</file>

<file path=xl/sharedStrings.xml><?xml version="1.0" encoding="utf-8"?>
<sst xmlns="http://schemas.openxmlformats.org/spreadsheetml/2006/main" count="1544" uniqueCount="392">
  <si>
    <t>NAAM</t>
  </si>
  <si>
    <t>VERENIGING</t>
  </si>
  <si>
    <t>TOT</t>
  </si>
  <si>
    <t>ST. BLASIUS</t>
  </si>
  <si>
    <t>ST. AMBROSIUS</t>
  </si>
  <si>
    <t>ST. HUBERTUS</t>
  </si>
  <si>
    <t>S.S.V. JULIANA VLIJMEN</t>
  </si>
  <si>
    <t>ST. CATHARINA HERPT</t>
  </si>
  <si>
    <t>ST. HUBERTUS DRUNEN</t>
  </si>
  <si>
    <t>ST. BLASIUS HEUSDEN</t>
  </si>
  <si>
    <t>ST. JORIS HEESBEEN</t>
  </si>
  <si>
    <t>S.S.V. DE ZWAAN GENDEREN</t>
  </si>
  <si>
    <t>ST. AMBROSIUS HAARSTEEG</t>
  </si>
  <si>
    <t>ST. JORIS NIEUWKUIJK</t>
  </si>
  <si>
    <t>O.L.V. SCHUTS ELSHOUT</t>
  </si>
  <si>
    <t>vereniging</t>
  </si>
  <si>
    <t>plaats</t>
  </si>
  <si>
    <t>nr.</t>
  </si>
  <si>
    <t>tot</t>
  </si>
  <si>
    <t>ST. JORIS</t>
  </si>
  <si>
    <t>O.L.V. SCHUTS</t>
  </si>
  <si>
    <t>S.S.V. DE ZWAAN</t>
  </si>
  <si>
    <t>ST. CATHARINA</t>
  </si>
  <si>
    <t>NIEUWKUIJK</t>
  </si>
  <si>
    <t>HAARSTEEG</t>
  </si>
  <si>
    <t>ELSHOUT</t>
  </si>
  <si>
    <t>HEESBEEN</t>
  </si>
  <si>
    <t>GENDEREN</t>
  </si>
  <si>
    <t>HERPT</t>
  </si>
  <si>
    <t>VLIJMEN</t>
  </si>
  <si>
    <t>S.S.V. JULIANA</t>
  </si>
  <si>
    <t>DRUNEN</t>
  </si>
  <si>
    <t>HEUSDEN</t>
  </si>
  <si>
    <t>NR</t>
  </si>
  <si>
    <t>A KORPS</t>
  </si>
  <si>
    <t>OPGELEGD</t>
  </si>
  <si>
    <t>B KORPS</t>
  </si>
  <si>
    <t>C KORPS</t>
  </si>
  <si>
    <t>VRIJE-HAND</t>
  </si>
  <si>
    <t>PRIJS</t>
  </si>
  <si>
    <t>KONING VRIJE-HAND</t>
  </si>
  <si>
    <t>BESTUUR</t>
  </si>
  <si>
    <t>JEUGD</t>
  </si>
  <si>
    <t>KAMPIOEN VRIJE-HAND</t>
  </si>
  <si>
    <t>KAMPIOEN OPGELEGD</t>
  </si>
  <si>
    <t>ST. CATHARINA VLIJMEN</t>
  </si>
  <si>
    <t>MAG MEN HIER NIET MEER AAN DEEL NEMEN.</t>
  </si>
  <si>
    <t>JEUGD IS TOT 18 JAAR.</t>
  </si>
  <si>
    <t>INDIEN MEN OP DE DAG VAN DE EERSTE WEDSTRIJD 18 JAAR IS OF WORDT</t>
  </si>
  <si>
    <t>st. Catharina Herpt</t>
  </si>
  <si>
    <t>st. Ambrosius Haarsteeg</t>
  </si>
  <si>
    <t>st. Joris Nieuwkuijk</t>
  </si>
  <si>
    <t>st. Joris Heesbeen</t>
  </si>
  <si>
    <t>st. Blasius Heusden</t>
  </si>
  <si>
    <t>Marco de Pinth</t>
  </si>
  <si>
    <t>s.s.v. de zwaan genderen</t>
  </si>
  <si>
    <t>st. Catharina Vlijmen</t>
  </si>
  <si>
    <t>s.s.v. Juliana Vlijmen</t>
  </si>
  <si>
    <t>st. Hubertus Drunen</t>
  </si>
  <si>
    <t>Rene de Jong</t>
  </si>
  <si>
    <t>o.l.v. schuts Elshout</t>
  </si>
  <si>
    <t>PERSONEEL OPGELEGD 1</t>
  </si>
  <si>
    <t>PERSONEEL OPGELEGD 2</t>
  </si>
  <si>
    <t>PERSONEEL OPGELEGD 3</t>
  </si>
  <si>
    <t>TOTAAL €</t>
  </si>
  <si>
    <t>x</t>
  </si>
  <si>
    <t>KONING OPGELEGD</t>
  </si>
  <si>
    <t>kampr.</t>
  </si>
  <si>
    <t>afkamp.</t>
  </si>
  <si>
    <t>Kouwenberg Rens</t>
  </si>
  <si>
    <t>Boom John</t>
  </si>
  <si>
    <t>Schuwer Hennie</t>
  </si>
  <si>
    <t>Mommersteeg Henk</t>
  </si>
  <si>
    <t>Klerks Jos</t>
  </si>
  <si>
    <t>Kivits Jan</t>
  </si>
  <si>
    <t>Verschuur Arie</t>
  </si>
  <si>
    <t>Pelders Hans</t>
  </si>
  <si>
    <t>Eijkemans Toos</t>
  </si>
  <si>
    <t>Vereniging</t>
  </si>
  <si>
    <t>opgelegd</t>
  </si>
  <si>
    <t>O.L.V Elshout</t>
  </si>
  <si>
    <t>St. Ambrosius</t>
  </si>
  <si>
    <t>St. Hubertus</t>
  </si>
  <si>
    <t>St. Blasius</t>
  </si>
  <si>
    <t>SSV Juliana</t>
  </si>
  <si>
    <t>St. Joris Nieuwkuijk</t>
  </si>
  <si>
    <t>St. Joris Heesbeen</t>
  </si>
  <si>
    <t>SSV De Zwaan</t>
  </si>
  <si>
    <t>St. Catharina Vlijmen</t>
  </si>
  <si>
    <t>St. Catharina Herpt</t>
  </si>
  <si>
    <t>Vrije hand</t>
  </si>
  <si>
    <t>Yvar Phillipi</t>
  </si>
  <si>
    <t>2 vol</t>
  </si>
  <si>
    <t>3 vol</t>
  </si>
  <si>
    <t>4 vol</t>
  </si>
  <si>
    <t>5 vol</t>
  </si>
  <si>
    <t>JHR</t>
  </si>
  <si>
    <t>Inleg</t>
  </si>
  <si>
    <t>Meegedaan</t>
  </si>
  <si>
    <t>Spijk van Bert</t>
  </si>
  <si>
    <t>Klerks Gerard</t>
  </si>
  <si>
    <t>Jaar van schieten</t>
  </si>
  <si>
    <t>nr</t>
  </si>
  <si>
    <t>Nikki Michelbrink</t>
  </si>
  <si>
    <t>Schietronde</t>
  </si>
  <si>
    <t>Jaartal</t>
  </si>
  <si>
    <t>Organiserend gilde</t>
  </si>
  <si>
    <t>koning vrije hand</t>
  </si>
  <si>
    <t>Schiet op boom</t>
  </si>
  <si>
    <t>links</t>
  </si>
  <si>
    <t xml:space="preserve">midden </t>
  </si>
  <si>
    <t>rechts</t>
  </si>
  <si>
    <t>2e links</t>
  </si>
  <si>
    <t>2e rechts</t>
  </si>
  <si>
    <t>koning opgelegd</t>
  </si>
  <si>
    <t>Bestuur</t>
  </si>
  <si>
    <t>Jeugd</t>
  </si>
  <si>
    <t>Dames</t>
  </si>
  <si>
    <t>60 +</t>
  </si>
  <si>
    <t>Korps vrije hand</t>
  </si>
  <si>
    <t>Korps opgelegd</t>
  </si>
  <si>
    <t>doel bij 3 spillen</t>
  </si>
  <si>
    <t>doel bij 4 spillen</t>
  </si>
  <si>
    <t>Wessel Groen</t>
  </si>
  <si>
    <t>ST. Joris Nieuwkuijk</t>
  </si>
  <si>
    <t>St. Blasius Heusden</t>
  </si>
  <si>
    <t>Uitsluitend bij jaarvergadering opgegeven schutters</t>
  </si>
  <si>
    <t>Gemiddelde deze ronde</t>
  </si>
  <si>
    <t>max score deze ronde</t>
  </si>
  <si>
    <t>Assems van Arjan</t>
  </si>
  <si>
    <t>Vugts Bertus</t>
  </si>
  <si>
    <t>Jong de Freek</t>
  </si>
  <si>
    <t>Klerks Frie</t>
  </si>
  <si>
    <t>Bruurmijn Henk</t>
  </si>
  <si>
    <t>Knippels Jan</t>
  </si>
  <si>
    <t>Klerx Johan</t>
  </si>
  <si>
    <t>Jong de Rene</t>
  </si>
  <si>
    <t>Boom Tini</t>
  </si>
  <si>
    <t>Helvoort van Bets</t>
  </si>
  <si>
    <t>Mommersteeg Ed</t>
  </si>
  <si>
    <t xml:space="preserve">Mommersteeg Henk </t>
  </si>
  <si>
    <t xml:space="preserve">Jongkind Arjan </t>
  </si>
  <si>
    <t>Essen van Bertus</t>
  </si>
  <si>
    <t>Vallen Don</t>
  </si>
  <si>
    <t>Bakker Leen</t>
  </si>
  <si>
    <t>Vos Marius</t>
  </si>
  <si>
    <t>Bladel van Adrie</t>
  </si>
  <si>
    <t>Hedel van Bart</t>
  </si>
  <si>
    <t>Nistelrooy van Henk</t>
  </si>
  <si>
    <t>Serraris Jan</t>
  </si>
  <si>
    <t>Nistelrooy van Mart</t>
  </si>
  <si>
    <t>Ero Mieke</t>
  </si>
  <si>
    <t>Jansen Paul</t>
  </si>
  <si>
    <t xml:space="preserve">Verhaeren Piet </t>
  </si>
  <si>
    <t>Roeters Wim</t>
  </si>
  <si>
    <t>Lee van der Danielle</t>
  </si>
  <si>
    <t>Kort de Dorien</t>
  </si>
  <si>
    <t>Son van Fr</t>
  </si>
  <si>
    <t>Wiel van der Francien</t>
  </si>
  <si>
    <t>Beurden van Gerard</t>
  </si>
  <si>
    <t>Beurden van Frans</t>
  </si>
  <si>
    <t>Lent van Herbert</t>
  </si>
  <si>
    <t>Vaan de Jan</t>
  </si>
  <si>
    <t>Verhoeven M</t>
  </si>
  <si>
    <t xml:space="preserve">Rooijakkers Piet </t>
  </si>
  <si>
    <t>Bijnen van Seraar</t>
  </si>
  <si>
    <t>Vaan de Stefan</t>
  </si>
  <si>
    <t xml:space="preserve">Koks Tonny </t>
  </si>
  <si>
    <t>Bever de Wilma</t>
  </si>
  <si>
    <t>Gouw de Wim</t>
  </si>
  <si>
    <t>Oers van Antoine</t>
  </si>
  <si>
    <t>Bosch van den Antoon</t>
  </si>
  <si>
    <t>Boom Evi</t>
  </si>
  <si>
    <t>Merkx Karin</t>
  </si>
  <si>
    <t>Oers van Rosalie</t>
  </si>
  <si>
    <t>Boom Theo</t>
  </si>
  <si>
    <t xml:space="preserve">Beekmans Berny </t>
  </si>
  <si>
    <t xml:space="preserve">Michelbrink Nikki </t>
  </si>
  <si>
    <t>Vaan de Willem</t>
  </si>
  <si>
    <t>Eijkemans Ad</t>
  </si>
  <si>
    <t>Geven Henk</t>
  </si>
  <si>
    <t>Kort de Kees</t>
  </si>
  <si>
    <t>Griendt van de Coby</t>
  </si>
  <si>
    <t>Griendt van de Danny</t>
  </si>
  <si>
    <t>Griendt van de Jan</t>
  </si>
  <si>
    <t>Griendt van de John</t>
  </si>
  <si>
    <t>Hulten van John</t>
  </si>
  <si>
    <t>Bokhoven van Michel</t>
  </si>
  <si>
    <t>Griendt van de Mitchel</t>
  </si>
  <si>
    <t>Groot Ron</t>
  </si>
  <si>
    <t>Groot Toon</t>
  </si>
  <si>
    <t>Phillipi Yvar</t>
  </si>
  <si>
    <t>Klerks Tom</t>
  </si>
  <si>
    <t>Teuling de Ton</t>
  </si>
  <si>
    <t>Waal de Andries</t>
  </si>
  <si>
    <t>Ooijen van Hans</t>
  </si>
  <si>
    <t>Fitters Henri</t>
  </si>
  <si>
    <t>Fitters Jan</t>
  </si>
  <si>
    <t>Tilborg van Jan</t>
  </si>
  <si>
    <t>Nijs de Janny</t>
  </si>
  <si>
    <t>Waal de Marijke</t>
  </si>
  <si>
    <t>Ooijen van Ad</t>
  </si>
  <si>
    <t>Fitters Noah</t>
  </si>
  <si>
    <t>Ruiter de Rein</t>
  </si>
  <si>
    <t>Pinth de Adwan</t>
  </si>
  <si>
    <t>Keetels Andre Jr</t>
  </si>
  <si>
    <t>Keetels Andre Sr</t>
  </si>
  <si>
    <t>Bijnen van Andre</t>
  </si>
  <si>
    <t>Spijk van Bart</t>
  </si>
  <si>
    <t>Diepstraten Bas</t>
  </si>
  <si>
    <t>Eggelen van Eric Jan</t>
  </si>
  <si>
    <t>Kessel van Erik</t>
  </si>
  <si>
    <t>Gouw de Henk</t>
  </si>
  <si>
    <t>Pinth de Innocans</t>
  </si>
  <si>
    <t>Keetels Jeanne</t>
  </si>
  <si>
    <t>Kivits Jose</t>
  </si>
  <si>
    <t>Pinth de Marco</t>
  </si>
  <si>
    <t>Pinth de Melissa</t>
  </si>
  <si>
    <t>Pinth de Natasja</t>
  </si>
  <si>
    <t>Groen Remco</t>
  </si>
  <si>
    <t>Melis Remco</t>
  </si>
  <si>
    <t>Malsen van Rinus</t>
  </si>
  <si>
    <t>Pullen Robert</t>
  </si>
  <si>
    <t>Gouw de Tonny</t>
  </si>
  <si>
    <t>Spijk van Toos</t>
  </si>
  <si>
    <t>Groen Wessel</t>
  </si>
  <si>
    <t>Klerks Wim</t>
  </si>
  <si>
    <t>Bijnen van Tiny</t>
  </si>
  <si>
    <t>Kuypers Joep</t>
  </si>
  <si>
    <t>Ooijen van Mark</t>
  </si>
  <si>
    <t xml:space="preserve">Baijards Kim </t>
  </si>
  <si>
    <t>Bokhoven van</t>
  </si>
  <si>
    <t>Höwer Chris</t>
  </si>
  <si>
    <t>INLEG 2 EURO</t>
  </si>
  <si>
    <t>Lee vd Daniëlle</t>
  </si>
  <si>
    <t>Wiel vd Francien</t>
  </si>
  <si>
    <t>Waal de Daniëlle</t>
  </si>
  <si>
    <t>Nistelrooij van Henk</t>
  </si>
  <si>
    <t>Malsen v Rinus</t>
  </si>
  <si>
    <t>O.L.V.  ELSHOUT</t>
  </si>
  <si>
    <t>Ophorst Alex</t>
  </si>
  <si>
    <t>Ophorst Cor</t>
  </si>
  <si>
    <t>Noah Fitters</t>
  </si>
  <si>
    <t>ST. Joris Heesbeen</t>
  </si>
  <si>
    <t>ST. Catharina Vlijmen</t>
  </si>
  <si>
    <t>Mitchell vd Griend</t>
  </si>
  <si>
    <t>Hans van Dommelen</t>
  </si>
  <si>
    <t>Bethinda v Dommelen</t>
  </si>
  <si>
    <t>Veggel van Jud</t>
  </si>
  <si>
    <t>ST. CATHARINA Vlijmen</t>
  </si>
  <si>
    <t>Engelen van Bert</t>
  </si>
  <si>
    <t>Rooijakkers Piet</t>
  </si>
  <si>
    <t>Beek van der Daan</t>
  </si>
  <si>
    <t>Kort de Tonnie</t>
  </si>
  <si>
    <t>Bijnen van Corry</t>
  </si>
  <si>
    <t>Weijers Patrick</t>
  </si>
  <si>
    <t>Loon van Bas</t>
  </si>
  <si>
    <t>Dommelen van Richard</t>
  </si>
  <si>
    <t>Dommelen van Hans</t>
  </si>
  <si>
    <t>Dommelen v Bethinda</t>
  </si>
  <si>
    <t>max score na deze ronde</t>
  </si>
  <si>
    <t>Bruggen van Gerrit</t>
  </si>
  <si>
    <t>Griendt van de Sjef</t>
  </si>
  <si>
    <t>Jansen Sander</t>
  </si>
  <si>
    <t>Klerks Louis</t>
  </si>
  <si>
    <t>Weijers Kelly</t>
  </si>
  <si>
    <t>Jehoel Ronald</t>
  </si>
  <si>
    <t>DAMES 1e</t>
  </si>
  <si>
    <t xml:space="preserve">DAMES 2e </t>
  </si>
  <si>
    <t>DAMES 3e</t>
  </si>
  <si>
    <t>60 PLUS 1e</t>
  </si>
  <si>
    <t>60 PLUS 2e</t>
  </si>
  <si>
    <t>60 PLUS 3e</t>
  </si>
  <si>
    <t>Ad van Ooijen</t>
  </si>
  <si>
    <t>John van Hulten</t>
  </si>
  <si>
    <t>Willem de Vaan</t>
  </si>
  <si>
    <t>st. Barbara &amp; OLV Vlijmen</t>
  </si>
  <si>
    <t>St. Barbara &amp; O.L.V. Vlijmen</t>
  </si>
  <si>
    <t>ST. BARBARA &amp; OLV</t>
  </si>
  <si>
    <t>Vince Groen</t>
  </si>
  <si>
    <t>Gerrit van Dommelen</t>
  </si>
  <si>
    <t>Jikke van Ampthing</t>
  </si>
  <si>
    <t>Sander vd Griendt</t>
  </si>
  <si>
    <t>Dominique vd Griendt</t>
  </si>
  <si>
    <t>Cheyenne Vissers</t>
  </si>
  <si>
    <t>Brian van Gestel</t>
  </si>
  <si>
    <t>ST. Hubertus Drunen</t>
  </si>
  <si>
    <t>SVV de Zwaan Genderen</t>
  </si>
  <si>
    <t>Corrie van Bijnen</t>
  </si>
  <si>
    <t>Fransien v Essen</t>
  </si>
  <si>
    <t>ST. Catharina Herpt</t>
  </si>
  <si>
    <t>Bijnen v Corrie</t>
  </si>
  <si>
    <t>Essen van Fransien</t>
  </si>
  <si>
    <t>ST. Barbara &amp; OLV Vlijmen</t>
  </si>
  <si>
    <t>Wijers Kelly</t>
  </si>
  <si>
    <t>Plas vd Mathijs</t>
  </si>
  <si>
    <t>Groen Vince</t>
  </si>
  <si>
    <t>Grever Petra</t>
  </si>
  <si>
    <t>Ampthing van Jikke</t>
  </si>
  <si>
    <t>Dommelen van Gerit</t>
  </si>
  <si>
    <t>Faes Hennie</t>
  </si>
  <si>
    <t>Faes Jan</t>
  </si>
  <si>
    <t>Boxtel van Wim</t>
  </si>
  <si>
    <t>Wintermans Ton</t>
  </si>
  <si>
    <t>Jongkind Amy</t>
  </si>
  <si>
    <t>Mommersteeg Wim</t>
  </si>
  <si>
    <t>Griendt van de Evelien</t>
  </si>
  <si>
    <t>Griendt van de Naddy</t>
  </si>
  <si>
    <t>Griendt van de Sander</t>
  </si>
  <si>
    <t>Vissers Cheyenne</t>
  </si>
  <si>
    <t>Griendt van de Domenique</t>
  </si>
  <si>
    <t>Wiel van de Jeroen</t>
  </si>
  <si>
    <t>Hartog den Jan</t>
  </si>
  <si>
    <t>Bijnen van T</t>
  </si>
  <si>
    <t>Klijn Toon</t>
  </si>
  <si>
    <t>Gestel v Brian</t>
  </si>
  <si>
    <t>Verhoeven Sjaak</t>
  </si>
  <si>
    <t>ST. JORIS NIEUWKUIJK (K2018)</t>
  </si>
  <si>
    <t>ST. JORIS HEESBEEN (K2018)</t>
  </si>
  <si>
    <t>Hans Pelders</t>
  </si>
  <si>
    <t>Danny vd Griendt</t>
  </si>
  <si>
    <t>Toos Eijkemans</t>
  </si>
  <si>
    <t>Jos Klerks</t>
  </si>
  <si>
    <t>Erik-Jan van Eggelen</t>
  </si>
  <si>
    <t>Johan Klerx</t>
  </si>
  <si>
    <t>Ed Mommersteeg</t>
  </si>
  <si>
    <t>John Boom</t>
  </si>
  <si>
    <t>Francien van de Wiel</t>
  </si>
  <si>
    <t>Tini Verhoeven</t>
  </si>
  <si>
    <t>Bert van Spijk</t>
  </si>
  <si>
    <t>Tiny van Bijnen</t>
  </si>
  <si>
    <t>Kees de Kort</t>
  </si>
  <si>
    <t>Michel van Bokhoven</t>
  </si>
  <si>
    <t>Janny de Nijs</t>
  </si>
  <si>
    <t>Jan van Tilborg</t>
  </si>
  <si>
    <t>Rens Kouwenberg</t>
  </si>
  <si>
    <t>J Hattinger</t>
  </si>
  <si>
    <t>Francien van Essen</t>
  </si>
  <si>
    <t>Henk van Nistelrooy</t>
  </si>
  <si>
    <t>Mart van Nistelrooy</t>
  </si>
  <si>
    <t>O.L.V. schuts</t>
  </si>
  <si>
    <t>Linda vd Wiel</t>
  </si>
  <si>
    <t>Peter de Wit</t>
  </si>
  <si>
    <t>Afgemeld</t>
  </si>
  <si>
    <t>Freek de Jong</t>
  </si>
  <si>
    <t>Johan Klerkx</t>
  </si>
  <si>
    <t>Frie Klerks</t>
  </si>
  <si>
    <t>Tom Klerks</t>
  </si>
  <si>
    <t>SSV de Zwaan</t>
  </si>
  <si>
    <t>Stefan de Vaan</t>
  </si>
  <si>
    <t>Jan de Vaan</t>
  </si>
  <si>
    <t>Henri Fitters</t>
  </si>
  <si>
    <t>Melissa de Pinth</t>
  </si>
  <si>
    <t>Leen Bakker</t>
  </si>
  <si>
    <t>Daan van der Beek</t>
  </si>
  <si>
    <t>-- geen deelname</t>
  </si>
  <si>
    <t>Antoon van den Bosch</t>
  </si>
  <si>
    <t>St. Barbara &amp; OLV Vlijmen</t>
  </si>
  <si>
    <t>Serraris J</t>
  </si>
  <si>
    <t>Roeffen John</t>
  </si>
  <si>
    <t>Mieke Ero vd Lee</t>
  </si>
  <si>
    <t>?</t>
  </si>
  <si>
    <t>Jansen P</t>
  </si>
  <si>
    <t>Mommersteeg F</t>
  </si>
  <si>
    <t>Boom Tim</t>
  </si>
  <si>
    <t>Meegens Aaron</t>
  </si>
  <si>
    <t>Blikman Jan</t>
  </si>
  <si>
    <t>Hattinger John</t>
  </si>
  <si>
    <t>Bruin de Goof</t>
  </si>
  <si>
    <t>Brokken Jan</t>
  </si>
  <si>
    <t>Broekhoven van Riny</t>
  </si>
  <si>
    <t>Eric Jan van Eggelen</t>
  </si>
  <si>
    <t>Yvar Phillipy</t>
  </si>
  <si>
    <t>Dommelen van Gerrit</t>
  </si>
  <si>
    <t/>
  </si>
  <si>
    <t xml:space="preserve">P </t>
  </si>
  <si>
    <t>P</t>
  </si>
  <si>
    <t>Rosalie van Oers</t>
  </si>
  <si>
    <t>Innocans de Pinth</t>
  </si>
  <si>
    <t xml:space="preserve">Hans van Ooijen </t>
  </si>
  <si>
    <t>Jan Faes</t>
  </si>
  <si>
    <t>St Joris Nieuwkuijk 3</t>
  </si>
  <si>
    <t>St Hubertus Drunen 2</t>
  </si>
  <si>
    <t>St Catharina Vlijmen 2</t>
  </si>
  <si>
    <t>St Joris Nieuwkuijk 1</t>
  </si>
  <si>
    <t>Onze Lieve  Vrouwe schust Elshout 2</t>
  </si>
  <si>
    <t>Natasja de Pinth</t>
  </si>
  <si>
    <t>St Joris Heesbeen 1</t>
  </si>
  <si>
    <t>St Catharina Vlijmen 3</t>
  </si>
  <si>
    <t>St Joris Nieuwkuijk 4</t>
  </si>
  <si>
    <t>Niet uitgereikt</t>
  </si>
  <si>
    <t>D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</si>
</sst>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;[Red]0"/>
    <numFmt numFmtId="187" formatCode="#,##0\ [$€-1];[Red]\-#,##0\ [$€-1]"/>
    <numFmt numFmtId="188" formatCode="&quot;€&quot;\ #,##0.00"/>
    <numFmt numFmtId="189" formatCode="0.00;[Red]0.00"/>
    <numFmt numFmtId="190" formatCode="0.0"/>
    <numFmt numFmtId="191" formatCode="&quot;Ja&quot;;&quot;Ja&quot;;&quot;Nee&quot;"/>
    <numFmt numFmtId="192" formatCode="&quot;Waar&quot;;&quot;Waar&quot;;&quot;Onwaar&quot;"/>
    <numFmt numFmtId="193" formatCode="&quot;Aan&quot;;&quot;Aan&quot;;&quot;Uit&quot;"/>
    <numFmt numFmtId="194" formatCode="[$€-2]\ #.##000_);[Red]\([$€-2]\ #.##000\)"/>
    <numFmt numFmtId="195" formatCode="0.000;[Red]0.000"/>
  </numFmts>
  <fonts count="7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7" fontId="0" fillId="0" borderId="0">
      <alignment/>
      <protection/>
    </xf>
    <xf numFmtId="0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86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6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186" fontId="6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87" fontId="2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6" fontId="2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14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64" fillId="0" borderId="0" xfId="0" applyNumberFormat="1" applyFont="1" applyAlignment="1">
      <alignment horizontal="left" vertical="center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" fillId="0" borderId="0" xfId="0" applyFont="1" applyAlignment="1" quotePrefix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 quotePrefix="1">
      <alignment vertical="center"/>
    </xf>
    <xf numFmtId="0" fontId="66" fillId="0" borderId="0" xfId="0" applyFont="1" applyAlignment="1">
      <alignment vertical="center"/>
    </xf>
    <xf numFmtId="186" fontId="4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6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8" fillId="0" borderId="0" xfId="0" applyFont="1" applyAlignment="1">
      <alignment/>
    </xf>
    <xf numFmtId="0" fontId="1" fillId="0" borderId="10" xfId="56" applyFont="1" applyBorder="1">
      <alignment/>
      <protection/>
    </xf>
    <xf numFmtId="0" fontId="5" fillId="0" borderId="10" xfId="56" applyFont="1" applyBorder="1">
      <alignment/>
      <protection/>
    </xf>
    <xf numFmtId="0" fontId="1" fillId="0" borderId="14" xfId="56" applyFont="1" applyBorder="1" applyAlignment="1">
      <alignment horizontal="center"/>
      <protection/>
    </xf>
    <xf numFmtId="0" fontId="1" fillId="0" borderId="25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35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0" fillId="0" borderId="36" xfId="0" applyBorder="1" applyAlignment="1">
      <alignment/>
    </xf>
    <xf numFmtId="190" fontId="0" fillId="0" borderId="10" xfId="0" applyNumberFormat="1" applyBorder="1" applyAlignment="1">
      <alignment/>
    </xf>
    <xf numFmtId="0" fontId="14" fillId="0" borderId="10" xfId="0" applyFont="1" applyBorder="1" applyAlignment="1">
      <alignment vertical="center"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90" fontId="0" fillId="35" borderId="10" xfId="0" applyNumberFormat="1" applyFill="1" applyBorder="1" applyAlignment="1">
      <alignment/>
    </xf>
    <xf numFmtId="1" fontId="1" fillId="33" borderId="26" xfId="0" applyNumberFormat="1" applyFont="1" applyFill="1" applyBorder="1" applyAlignment="1">
      <alignment horizontal="center" vertical="center"/>
    </xf>
    <xf numFmtId="0" fontId="1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1" fillId="0" borderId="25" xfId="58" applyFont="1" applyBorder="1" applyAlignment="1">
      <alignment horizontal="center"/>
      <protection/>
    </xf>
    <xf numFmtId="0" fontId="1" fillId="0" borderId="37" xfId="56" applyFont="1" applyBorder="1" applyAlignment="1">
      <alignment horizontal="center"/>
      <protection/>
    </xf>
    <xf numFmtId="0" fontId="1" fillId="0" borderId="17" xfId="56" applyFont="1" applyBorder="1">
      <alignment/>
      <protection/>
    </xf>
    <xf numFmtId="0" fontId="5" fillId="0" borderId="17" xfId="56" applyFont="1" applyBorder="1">
      <alignment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 quotePrefix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9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11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 quotePrefix="1">
      <alignment horizontal="center" vertical="center"/>
    </xf>
    <xf numFmtId="0" fontId="1" fillId="36" borderId="11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14" xfId="58" applyFont="1" applyBorder="1" applyAlignment="1">
      <alignment horizontal="center"/>
      <protection/>
    </xf>
    <xf numFmtId="0" fontId="2" fillId="0" borderId="45" xfId="0" applyFont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Fill="1" applyBorder="1" applyAlignment="1" applyProtection="1" quotePrefix="1">
      <alignment horizontal="left" vertical="center"/>
      <protection locked="0"/>
    </xf>
    <xf numFmtId="0" fontId="2" fillId="0" borderId="10" xfId="0" applyFont="1" applyBorder="1" applyAlignment="1" applyProtection="1" quotePrefix="1">
      <alignment vertical="center"/>
      <protection locked="0"/>
    </xf>
    <xf numFmtId="0" fontId="9" fillId="0" borderId="10" xfId="0" applyFont="1" applyBorder="1" applyAlignment="1" applyProtection="1" quotePrefix="1">
      <alignment horizontal="right" vertical="center"/>
      <protection locked="0"/>
    </xf>
    <xf numFmtId="0" fontId="8" fillId="0" borderId="10" xfId="0" applyFont="1" applyBorder="1" applyAlignment="1" applyProtection="1" quotePrefix="1">
      <alignment horizontal="center" vertical="center"/>
      <protection locked="0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86" fontId="8" fillId="33" borderId="20" xfId="0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1" fillId="0" borderId="0" xfId="56" applyFont="1" applyBorder="1">
      <alignment/>
      <protection/>
    </xf>
    <xf numFmtId="0" fontId="0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47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" fillId="0" borderId="52" xfId="0" applyFont="1" applyBorder="1" applyAlignment="1">
      <alignment horizontal="left"/>
    </xf>
    <xf numFmtId="0" fontId="18" fillId="35" borderId="25" xfId="0" applyFont="1" applyFill="1" applyBorder="1" applyAlignment="1">
      <alignment horizontal="center"/>
    </xf>
    <xf numFmtId="0" fontId="18" fillId="35" borderId="53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2 2" xfId="57"/>
    <cellStyle name="Standaard 3" xfId="58"/>
    <cellStyle name="Standaard 3 2" xfId="59"/>
    <cellStyle name="Standaard 4" xfId="60"/>
    <cellStyle name="Standaard 4 2" xfId="61"/>
    <cellStyle name="Standaard 5" xfId="62"/>
    <cellStyle name="Standaard 5 2" xfId="63"/>
    <cellStyle name="Titel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L25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27.7109375" style="0" customWidth="1"/>
    <col min="2" max="2" width="23.421875" style="0" customWidth="1"/>
    <col min="3" max="8" width="5.7109375" style="0" customWidth="1"/>
    <col min="9" max="9" width="6.7109375" style="0" customWidth="1"/>
    <col min="10" max="10" width="12.421875" style="48" bestFit="1" customWidth="1"/>
  </cols>
  <sheetData>
    <row r="1" spans="1:9" ht="34.5" thickBot="1" thickTop="1">
      <c r="A1" s="262" t="str">
        <f>CONCATENATE("KONING VRIJE-HAND  ",'Ingeschreven korpsen'!B16)</f>
        <v>KONING VRIJE-HAND  2019</v>
      </c>
      <c r="B1" s="263"/>
      <c r="C1" s="263"/>
      <c r="D1" s="263"/>
      <c r="E1" s="263"/>
      <c r="F1" s="263"/>
      <c r="G1" s="263"/>
      <c r="H1" s="263"/>
      <c r="I1" s="264"/>
    </row>
    <row r="2" spans="1:9" ht="24" customHeight="1" thickBot="1" thickTop="1">
      <c r="A2" s="17" t="s">
        <v>0</v>
      </c>
      <c r="B2" s="17" t="s">
        <v>15</v>
      </c>
      <c r="C2" s="17">
        <v>1</v>
      </c>
      <c r="D2" s="17">
        <v>2</v>
      </c>
      <c r="E2" s="133" t="s">
        <v>18</v>
      </c>
      <c r="F2" s="17">
        <v>3</v>
      </c>
      <c r="G2" s="134" t="s">
        <v>18</v>
      </c>
      <c r="H2" s="18">
        <v>4</v>
      </c>
      <c r="I2" s="17" t="s">
        <v>2</v>
      </c>
    </row>
    <row r="3" spans="1:9" ht="24" customHeight="1" thickBot="1" thickTop="1">
      <c r="A3" s="202" t="s">
        <v>54</v>
      </c>
      <c r="B3" s="203" t="s">
        <v>317</v>
      </c>
      <c r="C3" s="204">
        <v>6</v>
      </c>
      <c r="D3" s="256">
        <v>6</v>
      </c>
      <c r="E3" s="130">
        <f aca="true" t="shared" si="0" ref="E3:E14">IF(C3&lt;&gt;"",C3+D3,"")</f>
        <v>12</v>
      </c>
      <c r="F3" s="204">
        <v>6</v>
      </c>
      <c r="G3" s="229">
        <f aca="true" t="shared" si="1" ref="G3:G14">IF(F3&lt;&gt;"",E3+F3,"")</f>
        <v>18</v>
      </c>
      <c r="H3" s="209">
        <v>6</v>
      </c>
      <c r="I3" s="19">
        <f aca="true" t="shared" si="2" ref="I3:I14">+C3+D3+F3+H3</f>
        <v>24</v>
      </c>
    </row>
    <row r="4" spans="1:9" ht="24" customHeight="1" thickBot="1" thickTop="1">
      <c r="A4" s="207" t="s">
        <v>345</v>
      </c>
      <c r="B4" s="205" t="s">
        <v>14</v>
      </c>
      <c r="C4" s="206">
        <v>6</v>
      </c>
      <c r="D4" s="206">
        <v>3</v>
      </c>
      <c r="E4" s="228">
        <f t="shared" si="0"/>
        <v>9</v>
      </c>
      <c r="F4" s="204">
        <v>6</v>
      </c>
      <c r="G4" s="229">
        <f t="shared" si="1"/>
        <v>15</v>
      </c>
      <c r="H4" s="210">
        <v>6</v>
      </c>
      <c r="I4" s="19">
        <f t="shared" si="2"/>
        <v>21</v>
      </c>
    </row>
    <row r="5" spans="1:9" ht="24" customHeight="1" thickBot="1" thickTop="1">
      <c r="A5" s="207" t="s">
        <v>360</v>
      </c>
      <c r="B5" s="205" t="s">
        <v>6</v>
      </c>
      <c r="C5" s="206">
        <v>5</v>
      </c>
      <c r="D5" s="206">
        <v>5</v>
      </c>
      <c r="E5" s="228">
        <f t="shared" si="0"/>
        <v>10</v>
      </c>
      <c r="F5" s="204">
        <v>6</v>
      </c>
      <c r="G5" s="229">
        <f t="shared" si="1"/>
        <v>16</v>
      </c>
      <c r="H5" s="210">
        <v>5</v>
      </c>
      <c r="I5" s="19">
        <f t="shared" si="2"/>
        <v>21</v>
      </c>
    </row>
    <row r="6" spans="1:9" ht="24" customHeight="1" thickBot="1" thickTop="1">
      <c r="A6" s="207" t="s">
        <v>352</v>
      </c>
      <c r="B6" s="205" t="s">
        <v>13</v>
      </c>
      <c r="C6" s="206">
        <v>5</v>
      </c>
      <c r="D6" s="206">
        <v>5</v>
      </c>
      <c r="E6" s="228">
        <f t="shared" si="0"/>
        <v>10</v>
      </c>
      <c r="F6" s="204">
        <v>5</v>
      </c>
      <c r="G6" s="229">
        <f t="shared" si="1"/>
        <v>15</v>
      </c>
      <c r="H6" s="210">
        <v>6</v>
      </c>
      <c r="I6" s="19">
        <f t="shared" si="2"/>
        <v>21</v>
      </c>
    </row>
    <row r="7" spans="1:12" ht="24" customHeight="1" thickBot="1" thickTop="1">
      <c r="A7" s="207" t="s">
        <v>351</v>
      </c>
      <c r="B7" s="255" t="s">
        <v>10</v>
      </c>
      <c r="C7" s="206">
        <v>4</v>
      </c>
      <c r="D7" s="206">
        <v>6</v>
      </c>
      <c r="E7" s="228">
        <f t="shared" si="0"/>
        <v>10</v>
      </c>
      <c r="F7" s="204">
        <v>4</v>
      </c>
      <c r="G7" s="229">
        <f t="shared" si="1"/>
        <v>14</v>
      </c>
      <c r="H7" s="210">
        <v>5</v>
      </c>
      <c r="I7" s="19">
        <f t="shared" si="2"/>
        <v>19</v>
      </c>
      <c r="L7" s="41"/>
    </row>
    <row r="8" spans="1:10" ht="24" customHeight="1" thickBot="1" thickTop="1">
      <c r="A8" s="208" t="s">
        <v>350</v>
      </c>
      <c r="B8" s="205" t="s">
        <v>12</v>
      </c>
      <c r="C8" s="206">
        <v>4</v>
      </c>
      <c r="D8" s="206">
        <v>5</v>
      </c>
      <c r="E8" s="228">
        <f t="shared" si="0"/>
        <v>9</v>
      </c>
      <c r="F8" s="204">
        <v>5</v>
      </c>
      <c r="G8" s="229">
        <f t="shared" si="1"/>
        <v>14</v>
      </c>
      <c r="H8" s="210">
        <v>4</v>
      </c>
      <c r="I8" s="19">
        <f t="shared" si="2"/>
        <v>18</v>
      </c>
      <c r="J8" s="44"/>
    </row>
    <row r="9" spans="1:9" ht="24" customHeight="1" thickBot="1" thickTop="1">
      <c r="A9" s="207" t="s">
        <v>347</v>
      </c>
      <c r="B9" s="205" t="s">
        <v>8</v>
      </c>
      <c r="C9" s="206">
        <v>3</v>
      </c>
      <c r="D9" s="206">
        <v>5</v>
      </c>
      <c r="E9" s="228">
        <f t="shared" si="0"/>
        <v>8</v>
      </c>
      <c r="F9" s="204">
        <v>4</v>
      </c>
      <c r="G9" s="229">
        <f t="shared" si="1"/>
        <v>12</v>
      </c>
      <c r="H9" s="210">
        <v>6</v>
      </c>
      <c r="I9" s="19">
        <f t="shared" si="2"/>
        <v>18</v>
      </c>
    </row>
    <row r="10" spans="1:9" ht="24" customHeight="1" thickBot="1" thickTop="1">
      <c r="A10" s="244" t="s">
        <v>326</v>
      </c>
      <c r="B10" s="254" t="s">
        <v>293</v>
      </c>
      <c r="C10" s="206">
        <v>4</v>
      </c>
      <c r="D10" s="206">
        <v>3</v>
      </c>
      <c r="E10" s="228">
        <f t="shared" si="0"/>
        <v>7</v>
      </c>
      <c r="F10" s="204">
        <v>4</v>
      </c>
      <c r="G10" s="229">
        <f t="shared" si="1"/>
        <v>11</v>
      </c>
      <c r="H10" s="210">
        <v>4</v>
      </c>
      <c r="I10" s="19">
        <f t="shared" si="2"/>
        <v>15</v>
      </c>
    </row>
    <row r="11" spans="1:9" ht="24" customHeight="1" thickBot="1" thickTop="1">
      <c r="A11" s="207" t="s">
        <v>274</v>
      </c>
      <c r="B11" s="253" t="s">
        <v>45</v>
      </c>
      <c r="C11" s="206">
        <v>3</v>
      </c>
      <c r="D11" s="206">
        <v>1</v>
      </c>
      <c r="E11" s="228">
        <f t="shared" si="0"/>
        <v>4</v>
      </c>
      <c r="F11" s="204">
        <v>5</v>
      </c>
      <c r="G11" s="229">
        <f t="shared" si="1"/>
        <v>9</v>
      </c>
      <c r="H11" s="210">
        <v>6</v>
      </c>
      <c r="I11" s="19">
        <f t="shared" si="2"/>
        <v>15</v>
      </c>
    </row>
    <row r="12" spans="1:9" ht="24" customHeight="1" thickBot="1" thickTop="1">
      <c r="A12" s="207" t="s">
        <v>353</v>
      </c>
      <c r="B12" s="205" t="s">
        <v>11</v>
      </c>
      <c r="C12" s="206">
        <v>3</v>
      </c>
      <c r="D12" s="206">
        <v>1</v>
      </c>
      <c r="E12" s="228">
        <f t="shared" si="0"/>
        <v>4</v>
      </c>
      <c r="F12" s="231">
        <v>4</v>
      </c>
      <c r="G12" s="229">
        <f t="shared" si="1"/>
        <v>8</v>
      </c>
      <c r="H12" s="210">
        <v>2</v>
      </c>
      <c r="I12" s="19">
        <f t="shared" si="2"/>
        <v>10</v>
      </c>
    </row>
    <row r="13" spans="1:9" ht="24" customHeight="1" thickBot="1" thickTop="1">
      <c r="A13" s="207" t="s">
        <v>275</v>
      </c>
      <c r="B13" s="205" t="s">
        <v>9</v>
      </c>
      <c r="C13" s="206">
        <v>2</v>
      </c>
      <c r="D13" s="206">
        <v>1</v>
      </c>
      <c r="E13" s="228">
        <f t="shared" si="0"/>
        <v>3</v>
      </c>
      <c r="F13" s="204"/>
      <c r="G13" s="229">
        <f t="shared" si="1"/>
      </c>
      <c r="H13" s="210"/>
      <c r="I13" s="19">
        <f t="shared" si="2"/>
        <v>3</v>
      </c>
    </row>
    <row r="14" spans="1:9" ht="24" customHeight="1" thickBot="1" thickTop="1">
      <c r="A14" s="246" t="s">
        <v>355</v>
      </c>
      <c r="B14" s="205" t="s">
        <v>7</v>
      </c>
      <c r="C14" s="206"/>
      <c r="D14" s="206"/>
      <c r="E14" s="228">
        <f t="shared" si="0"/>
      </c>
      <c r="F14" s="204"/>
      <c r="G14" s="229">
        <f t="shared" si="1"/>
      </c>
      <c r="H14" s="210"/>
      <c r="I14" s="19">
        <f t="shared" si="2"/>
        <v>0</v>
      </c>
    </row>
    <row r="15" spans="1:2" ht="24" customHeight="1" thickTop="1">
      <c r="A15" s="237"/>
      <c r="B15" s="237"/>
    </row>
    <row r="17" spans="1:10" ht="18">
      <c r="A17" s="156" t="s">
        <v>126</v>
      </c>
      <c r="J17"/>
    </row>
    <row r="18" spans="1:10" ht="18.75" thickBot="1">
      <c r="A18" s="156"/>
      <c r="J18"/>
    </row>
    <row r="19" spans="1:10" ht="18.75" thickBot="1">
      <c r="A19" s="157" t="s">
        <v>108</v>
      </c>
      <c r="B19" s="158"/>
      <c r="J19"/>
    </row>
    <row r="20" spans="2:10" ht="15.75" thickBot="1">
      <c r="B20" s="154" t="s">
        <v>121</v>
      </c>
      <c r="C20" s="265" t="s">
        <v>109</v>
      </c>
      <c r="D20" s="265"/>
      <c r="E20" s="265" t="s">
        <v>110</v>
      </c>
      <c r="F20" s="265"/>
      <c r="G20" s="265" t="s">
        <v>111</v>
      </c>
      <c r="H20" s="265"/>
      <c r="I20" s="265"/>
      <c r="J20" s="265"/>
    </row>
    <row r="21" spans="2:10" ht="15.75" thickBot="1">
      <c r="B21" s="154" t="s">
        <v>122</v>
      </c>
      <c r="C21" s="265" t="s">
        <v>109</v>
      </c>
      <c r="D21" s="265"/>
      <c r="E21" s="265" t="s">
        <v>112</v>
      </c>
      <c r="F21" s="265"/>
      <c r="G21" s="265" t="s">
        <v>113</v>
      </c>
      <c r="H21" s="265"/>
      <c r="I21" s="265" t="s">
        <v>111</v>
      </c>
      <c r="J21" s="265"/>
    </row>
    <row r="24" spans="2:10" ht="12.75">
      <c r="B24" s="160" t="s">
        <v>127</v>
      </c>
      <c r="C24" s="159">
        <f>AVERAGE(C3:C15)</f>
        <v>4.090909090909091</v>
      </c>
      <c r="D24" s="159">
        <f>IF(SUM(D3:D15)&gt;0,AVERAGE(D3:D15),"")</f>
        <v>3.727272727272727</v>
      </c>
      <c r="E24" s="161"/>
      <c r="F24" s="159">
        <f>IF(SUM(F3:F15)&gt;0,AVERAGE(F3:F15),"")</f>
        <v>4.9</v>
      </c>
      <c r="G24" s="161"/>
      <c r="H24" s="159">
        <f>IF(SUM(H3:H15)&gt;0,AVERAGE(H3:H15),"")</f>
        <v>5</v>
      </c>
      <c r="J24"/>
    </row>
    <row r="25" spans="2:10" ht="12.75">
      <c r="B25" s="160" t="s">
        <v>128</v>
      </c>
      <c r="C25" s="155">
        <f>COUNTIF(C3:C15,6)</f>
        <v>2</v>
      </c>
      <c r="D25" s="155">
        <f>IF(SUM(D3:D15)&gt;0,COUNTIF(D3:D15,6),"")</f>
        <v>2</v>
      </c>
      <c r="E25" s="161"/>
      <c r="F25" s="155">
        <f>IF(SUM(F3:F15)&gt;0,COUNTIF(F3:F15,6),"")</f>
        <v>3</v>
      </c>
      <c r="G25" s="161"/>
      <c r="H25" s="155">
        <f>IF(SUM(H3:H15)&gt;0,COUNTIF(H3:H15,6),"")</f>
        <v>5</v>
      </c>
      <c r="J25"/>
    </row>
  </sheetData>
  <sheetProtection/>
  <mergeCells count="9">
    <mergeCell ref="A1:I1"/>
    <mergeCell ref="I20:J20"/>
    <mergeCell ref="C20:D20"/>
    <mergeCell ref="E20:F20"/>
    <mergeCell ref="G20:H20"/>
    <mergeCell ref="C21:D21"/>
    <mergeCell ref="E21:F21"/>
    <mergeCell ref="G21:H21"/>
    <mergeCell ref="I21:J21"/>
  </mergeCells>
  <printOptions/>
  <pageMargins left="0.3937007874015748" right="0" top="0.984251968503937" bottom="0" header="0" footer="0"/>
  <pageSetup fitToHeight="1" fitToWidth="1" horizontalDpi="600" verticalDpi="600" orientation="portrait" paperSize="9" scale="9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R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21" sqref="Q21"/>
    </sheetView>
  </sheetViews>
  <sheetFormatPr defaultColWidth="9.140625" defaultRowHeight="18" customHeight="1"/>
  <cols>
    <col min="1" max="1" width="5.140625" style="66" customWidth="1"/>
    <col min="2" max="2" width="6.57421875" style="66" hidden="1" customWidth="1"/>
    <col min="3" max="3" width="25.7109375" style="37" customWidth="1"/>
    <col min="4" max="4" width="23.421875" style="57" bestFit="1" customWidth="1"/>
    <col min="5" max="9" width="5.7109375" style="82" customWidth="1"/>
    <col min="10" max="10" width="6.7109375" style="82" customWidth="1"/>
    <col min="11" max="11" width="8.57421875" style="119" customWidth="1"/>
    <col min="12" max="14" width="9.140625" style="34" customWidth="1"/>
    <col min="15" max="18" width="13.57421875" style="34" bestFit="1" customWidth="1"/>
    <col min="19" max="16384" width="9.140625" style="34" customWidth="1"/>
  </cols>
  <sheetData>
    <row r="1" spans="1:10" ht="39" customHeight="1" thickBot="1">
      <c r="A1" s="286" t="str">
        <f>CONCATENATE("KAMPIOEN VRIJE-HAND  ",'Ingeschreven korpsen'!B16)</f>
        <v>KAMPIOEN VRIJE-HAND  2019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7" s="37" customFormat="1" ht="18" customHeight="1" thickBot="1" thickTop="1">
      <c r="A2" s="67" t="s">
        <v>33</v>
      </c>
      <c r="B2" s="67"/>
      <c r="C2" s="67" t="s">
        <v>0</v>
      </c>
      <c r="D2" s="73" t="s">
        <v>1</v>
      </c>
      <c r="E2" s="68">
        <f>1</f>
        <v>1</v>
      </c>
      <c r="F2" s="68">
        <v>2</v>
      </c>
      <c r="G2" s="68">
        <v>3</v>
      </c>
      <c r="H2" s="68">
        <v>4</v>
      </c>
      <c r="I2" s="68">
        <v>5</v>
      </c>
      <c r="J2" s="69" t="s">
        <v>2</v>
      </c>
      <c r="K2" s="117" t="s">
        <v>68</v>
      </c>
      <c r="N2" s="37" t="s">
        <v>92</v>
      </c>
      <c r="O2" s="37" t="s">
        <v>93</v>
      </c>
      <c r="P2" s="37" t="s">
        <v>94</v>
      </c>
      <c r="Q2" s="37" t="s">
        <v>95</v>
      </c>
    </row>
    <row r="3" spans="1:18" s="37" customFormat="1" ht="18" customHeight="1" thickTop="1">
      <c r="A3" s="27">
        <v>1</v>
      </c>
      <c r="B3" s="27"/>
      <c r="C3" s="37" t="s">
        <v>218</v>
      </c>
      <c r="D3" s="74" t="s">
        <v>51</v>
      </c>
      <c r="E3" s="82">
        <v>4</v>
      </c>
      <c r="F3" s="82">
        <v>4</v>
      </c>
      <c r="G3" s="82">
        <v>4</v>
      </c>
      <c r="H3" s="82">
        <v>4</v>
      </c>
      <c r="I3" s="27">
        <v>4</v>
      </c>
      <c r="J3" s="70">
        <f>IF(COUNT(E3:I3)&gt;0,SUM(E3:I3),"")</f>
        <v>20</v>
      </c>
      <c r="K3" s="140"/>
      <c r="L3" s="50"/>
      <c r="N3" s="126">
        <f>IF(E3+F3=8,1,"")</f>
        <v>1</v>
      </c>
      <c r="O3" s="127">
        <f>IF(E3+F3+G3=12,1,"")</f>
        <v>1</v>
      </c>
      <c r="P3" s="127">
        <f>IF(E3+F3+G3+H3=16,1,"")</f>
        <v>1</v>
      </c>
      <c r="Q3" s="127">
        <f>IF(E3+F3+G3+H3+I3=20,1,"")</f>
        <v>1</v>
      </c>
      <c r="R3" s="125"/>
    </row>
    <row r="4" spans="1:18" s="37" customFormat="1" ht="18" customHeight="1">
      <c r="A4" s="27">
        <f aca="true" t="shared" si="0" ref="A4:A68">+A3+1</f>
        <v>2</v>
      </c>
      <c r="B4" s="27"/>
      <c r="C4" s="37" t="s">
        <v>196</v>
      </c>
      <c r="D4" s="250" t="s">
        <v>52</v>
      </c>
      <c r="E4" s="82">
        <v>4</v>
      </c>
      <c r="F4" s="82">
        <v>4</v>
      </c>
      <c r="G4" s="82">
        <v>4</v>
      </c>
      <c r="H4" s="82">
        <v>4</v>
      </c>
      <c r="I4" s="82"/>
      <c r="J4" s="70">
        <f>IF(COUNT(E4:I4)&gt;0,SUM(E4:I4),"")</f>
        <v>16</v>
      </c>
      <c r="K4" s="118"/>
      <c r="L4" s="50"/>
      <c r="N4" s="126">
        <f aca="true" t="shared" si="1" ref="N4:N71">IF(E4+F4=8,1,"")</f>
        <v>1</v>
      </c>
      <c r="O4" s="127">
        <f aca="true" t="shared" si="2" ref="O4:O71">IF(E4+F4+G4=12,1,"")</f>
        <v>1</v>
      </c>
      <c r="P4" s="127">
        <f aca="true" t="shared" si="3" ref="P4:P71">IF(E4+F4+G4+H4=16,1,"")</f>
        <v>1</v>
      </c>
      <c r="Q4" s="127">
        <f aca="true" t="shared" si="4" ref="Q4:Q71">IF(E4+F4+G4+H4+I4=20,1,"")</f>
      </c>
      <c r="R4" s="125"/>
    </row>
    <row r="5" spans="1:18" s="37" customFormat="1" ht="18" customHeight="1">
      <c r="A5" s="27">
        <f t="shared" si="0"/>
        <v>3</v>
      </c>
      <c r="B5" s="27"/>
      <c r="C5" s="37" t="s">
        <v>204</v>
      </c>
      <c r="D5" s="74" t="s">
        <v>51</v>
      </c>
      <c r="E5" s="82">
        <v>4</v>
      </c>
      <c r="F5" s="82">
        <v>4</v>
      </c>
      <c r="G5" s="82">
        <v>4</v>
      </c>
      <c r="H5" s="82">
        <v>4</v>
      </c>
      <c r="I5" s="82"/>
      <c r="J5" s="70">
        <f>IF(COUNT(E5:I5)&gt;0,SUM(E5:I5),"")</f>
        <v>16</v>
      </c>
      <c r="K5" s="119"/>
      <c r="L5" s="50"/>
      <c r="N5" s="126">
        <f t="shared" si="1"/>
        <v>1</v>
      </c>
      <c r="O5" s="127">
        <f t="shared" si="2"/>
        <v>1</v>
      </c>
      <c r="P5" s="127">
        <f t="shared" si="3"/>
        <v>1</v>
      </c>
      <c r="Q5" s="127">
        <f t="shared" si="4"/>
      </c>
      <c r="R5" s="125"/>
    </row>
    <row r="6" spans="1:18" s="37" customFormat="1" ht="18" customHeight="1">
      <c r="A6" s="27">
        <f t="shared" si="0"/>
        <v>4</v>
      </c>
      <c r="B6" s="27"/>
      <c r="C6" s="35" t="s">
        <v>216</v>
      </c>
      <c r="D6" s="74" t="s">
        <v>51</v>
      </c>
      <c r="E6" s="82">
        <v>4</v>
      </c>
      <c r="F6" s="82">
        <v>4</v>
      </c>
      <c r="G6" s="82">
        <v>4</v>
      </c>
      <c r="H6" s="82">
        <v>4</v>
      </c>
      <c r="I6" s="82"/>
      <c r="J6" s="70">
        <f>IF(COUNT(E6:I6)&gt;0,SUM(E6:I6),"")</f>
        <v>16</v>
      </c>
      <c r="K6" s="119"/>
      <c r="L6" s="50"/>
      <c r="N6" s="126">
        <f t="shared" si="1"/>
        <v>1</v>
      </c>
      <c r="O6" s="127">
        <f t="shared" si="2"/>
        <v>1</v>
      </c>
      <c r="P6" s="127">
        <f t="shared" si="3"/>
        <v>1</v>
      </c>
      <c r="Q6" s="127">
        <f t="shared" si="4"/>
      </c>
      <c r="R6" s="125"/>
    </row>
    <row r="7" spans="1:18" s="37" customFormat="1" ht="18" customHeight="1">
      <c r="A7" s="27">
        <f t="shared" si="0"/>
        <v>5</v>
      </c>
      <c r="B7" s="27"/>
      <c r="C7" s="37" t="s">
        <v>217</v>
      </c>
      <c r="D7" s="74" t="s">
        <v>51</v>
      </c>
      <c r="E7" s="82">
        <v>4</v>
      </c>
      <c r="F7" s="82">
        <v>4</v>
      </c>
      <c r="G7" s="82">
        <v>4</v>
      </c>
      <c r="H7" s="82">
        <v>4</v>
      </c>
      <c r="I7" s="82"/>
      <c r="J7" s="70">
        <f>IF(COUNT(E7:I7)&gt;0,SUM(E7:I7),"")</f>
        <v>16</v>
      </c>
      <c r="K7" s="119"/>
      <c r="L7" s="50"/>
      <c r="N7" s="126">
        <f t="shared" si="1"/>
        <v>1</v>
      </c>
      <c r="O7" s="127">
        <f t="shared" si="2"/>
        <v>1</v>
      </c>
      <c r="P7" s="127">
        <f t="shared" si="3"/>
        <v>1</v>
      </c>
      <c r="Q7" s="127">
        <f t="shared" si="4"/>
      </c>
      <c r="R7" s="125"/>
    </row>
    <row r="8" spans="1:18" s="37" customFormat="1" ht="18" customHeight="1">
      <c r="A8" s="27">
        <f t="shared" si="0"/>
        <v>6</v>
      </c>
      <c r="B8" s="27"/>
      <c r="C8" s="37" t="s">
        <v>135</v>
      </c>
      <c r="D8" s="57" t="s">
        <v>60</v>
      </c>
      <c r="E8" s="82">
        <v>4</v>
      </c>
      <c r="F8" s="82">
        <v>3</v>
      </c>
      <c r="G8" s="82">
        <v>4</v>
      </c>
      <c r="H8" s="82">
        <v>4</v>
      </c>
      <c r="I8" s="82"/>
      <c r="J8" s="70">
        <f>IF(COUNT(E8:I8)&gt;0,SUM(E8:I8),"")</f>
        <v>15</v>
      </c>
      <c r="K8" s="119"/>
      <c r="L8" s="50"/>
      <c r="N8" s="126">
        <f t="shared" si="1"/>
      </c>
      <c r="O8" s="127">
        <f t="shared" si="2"/>
      </c>
      <c r="P8" s="127">
        <f t="shared" si="3"/>
      </c>
      <c r="Q8" s="127">
        <f t="shared" si="4"/>
      </c>
      <c r="R8" s="125"/>
    </row>
    <row r="9" spans="1:18" s="37" customFormat="1" ht="18" customHeight="1">
      <c r="A9" s="27">
        <f t="shared" si="0"/>
        <v>7</v>
      </c>
      <c r="B9" s="27"/>
      <c r="C9" s="37" t="s">
        <v>151</v>
      </c>
      <c r="D9" s="226" t="s">
        <v>57</v>
      </c>
      <c r="E9" s="70">
        <v>4</v>
      </c>
      <c r="F9" s="70">
        <v>3</v>
      </c>
      <c r="G9" s="70">
        <v>4</v>
      </c>
      <c r="H9" s="70">
        <v>4</v>
      </c>
      <c r="I9" s="70"/>
      <c r="J9" s="70">
        <f>IF(COUNT(E9:I9)&gt;0,SUM(E9:I9),"")</f>
        <v>15</v>
      </c>
      <c r="K9" s="119"/>
      <c r="L9" s="50"/>
      <c r="N9" s="126">
        <f t="shared" si="1"/>
      </c>
      <c r="O9" s="127">
        <f t="shared" si="2"/>
      </c>
      <c r="P9" s="127">
        <f t="shared" si="3"/>
      </c>
      <c r="Q9" s="127">
        <f t="shared" si="4"/>
      </c>
      <c r="R9" s="125"/>
    </row>
    <row r="10" spans="1:18" s="37" customFormat="1" ht="18" customHeight="1">
      <c r="A10" s="27">
        <f t="shared" si="0"/>
        <v>8</v>
      </c>
      <c r="B10" s="27"/>
      <c r="C10" s="37" t="s">
        <v>159</v>
      </c>
      <c r="D10" s="250" t="s">
        <v>50</v>
      </c>
      <c r="E10" s="82">
        <v>4</v>
      </c>
      <c r="F10" s="82">
        <v>4</v>
      </c>
      <c r="G10" s="82">
        <v>4</v>
      </c>
      <c r="H10" s="82">
        <v>3</v>
      </c>
      <c r="I10" s="82"/>
      <c r="J10" s="70">
        <f>IF(COUNT(E10:I10)&gt;0,SUM(E10:I10),"")</f>
        <v>15</v>
      </c>
      <c r="K10" s="119"/>
      <c r="L10" s="50"/>
      <c r="N10" s="126">
        <f t="shared" si="1"/>
        <v>1</v>
      </c>
      <c r="O10" s="127">
        <f t="shared" si="2"/>
        <v>1</v>
      </c>
      <c r="P10" s="127">
        <f t="shared" si="3"/>
      </c>
      <c r="Q10" s="127">
        <f t="shared" si="4"/>
      </c>
      <c r="R10" s="125"/>
    </row>
    <row r="11" spans="1:18" s="37" customFormat="1" ht="18" customHeight="1">
      <c r="A11" s="27">
        <f t="shared" si="0"/>
        <v>9</v>
      </c>
      <c r="B11" s="27"/>
      <c r="C11" s="37" t="s">
        <v>162</v>
      </c>
      <c r="D11" s="250" t="s">
        <v>50</v>
      </c>
      <c r="E11" s="82">
        <v>3</v>
      </c>
      <c r="F11" s="82">
        <v>4</v>
      </c>
      <c r="G11" s="82">
        <v>4</v>
      </c>
      <c r="H11" s="82">
        <v>4</v>
      </c>
      <c r="I11" s="82"/>
      <c r="J11" s="70">
        <f>IF(COUNT(E11:I11)&gt;0,SUM(E11:I11),"")</f>
        <v>15</v>
      </c>
      <c r="K11" s="119"/>
      <c r="L11" s="50"/>
      <c r="N11" s="126">
        <f t="shared" si="1"/>
      </c>
      <c r="O11" s="127">
        <f t="shared" si="2"/>
      </c>
      <c r="P11" s="127">
        <f t="shared" si="3"/>
      </c>
      <c r="Q11" s="127">
        <f t="shared" si="4"/>
      </c>
      <c r="R11" s="125"/>
    </row>
    <row r="12" spans="1:18" s="37" customFormat="1" ht="18" customHeight="1">
      <c r="A12" s="27">
        <f t="shared" si="0"/>
        <v>10</v>
      </c>
      <c r="B12" s="27"/>
      <c r="C12" s="37" t="s">
        <v>166</v>
      </c>
      <c r="D12" s="250" t="s">
        <v>50</v>
      </c>
      <c r="E12" s="82">
        <v>4</v>
      </c>
      <c r="F12" s="82">
        <v>4</v>
      </c>
      <c r="G12" s="82">
        <v>3</v>
      </c>
      <c r="H12" s="82">
        <v>4</v>
      </c>
      <c r="I12" s="82"/>
      <c r="J12" s="70">
        <f>IF(COUNT(E12:I12)&gt;0,SUM(E12:I12),"")</f>
        <v>15</v>
      </c>
      <c r="K12" s="119"/>
      <c r="L12" s="50"/>
      <c r="N12" s="126">
        <f t="shared" si="1"/>
        <v>1</v>
      </c>
      <c r="O12" s="127">
        <f t="shared" si="2"/>
      </c>
      <c r="P12" s="127">
        <f t="shared" si="3"/>
      </c>
      <c r="Q12" s="127">
        <f t="shared" si="4"/>
      </c>
      <c r="R12" s="125"/>
    </row>
    <row r="13" spans="1:18" s="37" customFormat="1" ht="18" customHeight="1">
      <c r="A13" s="27">
        <f t="shared" si="0"/>
        <v>11</v>
      </c>
      <c r="B13" s="27"/>
      <c r="C13" s="37" t="s">
        <v>255</v>
      </c>
      <c r="D13" s="57" t="s">
        <v>58</v>
      </c>
      <c r="E13" s="82">
        <v>4</v>
      </c>
      <c r="F13" s="82">
        <v>4</v>
      </c>
      <c r="G13" s="82">
        <v>3</v>
      </c>
      <c r="H13" s="82">
        <v>4</v>
      </c>
      <c r="I13" s="82"/>
      <c r="J13" s="70">
        <f>IF(COUNT(E13:I13)&gt;0,SUM(E13:I13),"")</f>
        <v>15</v>
      </c>
      <c r="K13" s="119"/>
      <c r="L13" s="50"/>
      <c r="N13" s="126">
        <f t="shared" si="1"/>
        <v>1</v>
      </c>
      <c r="O13" s="127">
        <f t="shared" si="2"/>
      </c>
      <c r="P13" s="127">
        <f t="shared" si="3"/>
      </c>
      <c r="Q13" s="127">
        <f t="shared" si="4"/>
      </c>
      <c r="R13" s="125"/>
    </row>
    <row r="14" spans="1:18" s="37" customFormat="1" ht="18" customHeight="1">
      <c r="A14" s="27">
        <f t="shared" si="0"/>
        <v>12</v>
      </c>
      <c r="B14" s="27"/>
      <c r="C14" s="37" t="s">
        <v>257</v>
      </c>
      <c r="D14" s="74" t="s">
        <v>51</v>
      </c>
      <c r="E14" s="82">
        <v>4</v>
      </c>
      <c r="F14" s="82">
        <v>3</v>
      </c>
      <c r="G14" s="82">
        <v>4</v>
      </c>
      <c r="H14" s="82">
        <v>4</v>
      </c>
      <c r="I14" s="82"/>
      <c r="J14" s="70">
        <f>IF(COUNT(E14:I14)&gt;0,SUM(E14:I14),"")</f>
        <v>15</v>
      </c>
      <c r="K14" s="119"/>
      <c r="L14" s="50"/>
      <c r="N14" s="126">
        <f t="shared" si="1"/>
      </c>
      <c r="O14" s="127">
        <f t="shared" si="2"/>
      </c>
      <c r="P14" s="127">
        <f t="shared" si="3"/>
      </c>
      <c r="Q14" s="127">
        <f t="shared" si="4"/>
      </c>
      <c r="R14" s="125"/>
    </row>
    <row r="15" spans="1:18" s="37" customFormat="1" ht="18" customHeight="1">
      <c r="A15" s="27">
        <f t="shared" si="0"/>
        <v>13</v>
      </c>
      <c r="B15" s="66"/>
      <c r="C15" s="37" t="s">
        <v>131</v>
      </c>
      <c r="D15" s="57" t="s">
        <v>60</v>
      </c>
      <c r="E15" s="82">
        <v>4</v>
      </c>
      <c r="F15" s="82">
        <v>3</v>
      </c>
      <c r="G15" s="82">
        <v>3</v>
      </c>
      <c r="H15" s="82">
        <v>4</v>
      </c>
      <c r="I15" s="82"/>
      <c r="J15" s="70">
        <f>IF(COUNT(E15:I15)&gt;0,SUM(E15:I15),"")</f>
        <v>14</v>
      </c>
      <c r="K15" s="119"/>
      <c r="L15" s="50"/>
      <c r="N15" s="126">
        <f t="shared" si="1"/>
      </c>
      <c r="O15" s="127">
        <f t="shared" si="2"/>
      </c>
      <c r="P15" s="127">
        <f t="shared" si="3"/>
      </c>
      <c r="Q15" s="127">
        <f t="shared" si="4"/>
      </c>
      <c r="R15" s="125"/>
    </row>
    <row r="16" spans="1:18" s="37" customFormat="1" ht="18" customHeight="1">
      <c r="A16" s="27">
        <f t="shared" si="0"/>
        <v>14</v>
      </c>
      <c r="B16" s="27"/>
      <c r="C16" s="37" t="s">
        <v>168</v>
      </c>
      <c r="D16" s="250" t="s">
        <v>50</v>
      </c>
      <c r="E16" s="82">
        <v>3</v>
      </c>
      <c r="F16" s="82">
        <v>3</v>
      </c>
      <c r="G16" s="82">
        <v>4</v>
      </c>
      <c r="H16" s="82">
        <v>4</v>
      </c>
      <c r="I16" s="82"/>
      <c r="J16" s="70">
        <f>IF(COUNT(E16:I16)&gt;0,SUM(E16:I16),"")</f>
        <v>14</v>
      </c>
      <c r="K16" s="119"/>
      <c r="L16" s="50"/>
      <c r="N16" s="126">
        <f t="shared" si="1"/>
      </c>
      <c r="O16" s="127">
        <f t="shared" si="2"/>
      </c>
      <c r="P16" s="127">
        <f t="shared" si="3"/>
      </c>
      <c r="Q16" s="127">
        <f t="shared" si="4"/>
      </c>
      <c r="R16" s="125"/>
    </row>
    <row r="17" spans="1:18" s="37" customFormat="1" ht="18" customHeight="1">
      <c r="A17" s="27">
        <f t="shared" si="0"/>
        <v>15</v>
      </c>
      <c r="B17" s="27"/>
      <c r="C17" s="36" t="s">
        <v>174</v>
      </c>
      <c r="D17" s="226" t="s">
        <v>276</v>
      </c>
      <c r="E17" s="82">
        <v>4</v>
      </c>
      <c r="F17" s="82">
        <v>4</v>
      </c>
      <c r="G17" s="82">
        <v>4</v>
      </c>
      <c r="H17" s="82">
        <v>2</v>
      </c>
      <c r="I17" s="82"/>
      <c r="J17" s="70">
        <f>IF(COUNT(E17:I17)&gt;0,SUM(E17:I17),"")</f>
        <v>14</v>
      </c>
      <c r="K17" s="117"/>
      <c r="L17" s="50"/>
      <c r="N17" s="126">
        <f t="shared" si="1"/>
        <v>1</v>
      </c>
      <c r="O17" s="127">
        <f t="shared" si="2"/>
        <v>1</v>
      </c>
      <c r="P17" s="127">
        <f t="shared" si="3"/>
      </c>
      <c r="Q17" s="127">
        <f t="shared" si="4"/>
      </c>
      <c r="R17" s="125"/>
    </row>
    <row r="18" spans="1:18" s="37" customFormat="1" ht="18" customHeight="1">
      <c r="A18" s="27">
        <f t="shared" si="0"/>
        <v>16</v>
      </c>
      <c r="B18" s="27"/>
      <c r="C18" s="37" t="s">
        <v>187</v>
      </c>
      <c r="D18" s="248" t="s">
        <v>56</v>
      </c>
      <c r="E18" s="82">
        <v>3</v>
      </c>
      <c r="F18" s="82">
        <v>3</v>
      </c>
      <c r="G18" s="82">
        <v>4</v>
      </c>
      <c r="H18" s="82">
        <v>4</v>
      </c>
      <c r="I18" s="82"/>
      <c r="J18" s="70">
        <f>IF(COUNT(E18:I18)&gt;0,SUM(E18:I18),"")</f>
        <v>14</v>
      </c>
      <c r="K18" s="119"/>
      <c r="L18" s="50"/>
      <c r="N18" s="126">
        <f t="shared" si="1"/>
      </c>
      <c r="O18" s="127">
        <f t="shared" si="2"/>
      </c>
      <c r="P18" s="127">
        <f t="shared" si="3"/>
      </c>
      <c r="Q18" s="127">
        <f t="shared" si="4"/>
      </c>
      <c r="R18" s="125"/>
    </row>
    <row r="19" spans="1:18" s="37" customFormat="1" ht="18" customHeight="1">
      <c r="A19" s="27">
        <f t="shared" si="0"/>
        <v>17</v>
      </c>
      <c r="B19" s="27"/>
      <c r="C19" s="37" t="s">
        <v>189</v>
      </c>
      <c r="D19" s="248" t="s">
        <v>56</v>
      </c>
      <c r="E19" s="70">
        <v>3</v>
      </c>
      <c r="F19" s="70">
        <v>3</v>
      </c>
      <c r="G19" s="70">
        <v>4</v>
      </c>
      <c r="H19" s="70">
        <v>4</v>
      </c>
      <c r="I19" s="70"/>
      <c r="J19" s="70">
        <f>IF(COUNT(E19:I19)&gt;0,SUM(E19:I19),"")</f>
        <v>14</v>
      </c>
      <c r="K19" s="119"/>
      <c r="L19" s="50"/>
      <c r="N19" s="126"/>
      <c r="O19" s="127"/>
      <c r="P19" s="127"/>
      <c r="Q19" s="127"/>
      <c r="R19" s="125"/>
    </row>
    <row r="20" spans="1:18" s="37" customFormat="1" ht="18" customHeight="1">
      <c r="A20" s="27">
        <f t="shared" si="0"/>
        <v>18</v>
      </c>
      <c r="B20" s="27"/>
      <c r="C20" s="37" t="s">
        <v>186</v>
      </c>
      <c r="D20" s="250" t="s">
        <v>56</v>
      </c>
      <c r="E20" s="82">
        <v>4</v>
      </c>
      <c r="F20" s="82">
        <v>3</v>
      </c>
      <c r="G20" s="82">
        <v>3</v>
      </c>
      <c r="H20" s="82">
        <v>4</v>
      </c>
      <c r="I20" s="82"/>
      <c r="J20" s="70">
        <f>IF(COUNT(E20:I20)&gt;0,SUM(E20:I20),"")</f>
        <v>14</v>
      </c>
      <c r="K20" s="119"/>
      <c r="L20" s="50"/>
      <c r="N20" s="126"/>
      <c r="O20" s="127"/>
      <c r="P20" s="127"/>
      <c r="Q20" s="127"/>
      <c r="R20" s="125"/>
    </row>
    <row r="21" spans="1:18" s="37" customFormat="1" ht="18" customHeight="1">
      <c r="A21" s="27">
        <f t="shared" si="0"/>
        <v>19</v>
      </c>
      <c r="B21" s="27"/>
      <c r="C21" s="37" t="s">
        <v>191</v>
      </c>
      <c r="D21" s="248" t="s">
        <v>56</v>
      </c>
      <c r="E21" s="70">
        <v>4</v>
      </c>
      <c r="F21" s="70">
        <v>3</v>
      </c>
      <c r="G21" s="70">
        <v>3</v>
      </c>
      <c r="H21" s="70">
        <v>4</v>
      </c>
      <c r="I21" s="70"/>
      <c r="J21" s="70">
        <f>IF(COUNT(E21:I21)&gt;0,SUM(E21:I21),"")</f>
        <v>14</v>
      </c>
      <c r="K21" s="119"/>
      <c r="L21" s="50"/>
      <c r="N21" s="126">
        <f t="shared" si="1"/>
      </c>
      <c r="O21" s="127">
        <f t="shared" si="2"/>
      </c>
      <c r="P21" s="127">
        <f t="shared" si="3"/>
      </c>
      <c r="Q21" s="127">
        <f t="shared" si="4"/>
      </c>
      <c r="R21" s="125"/>
    </row>
    <row r="22" spans="1:18" s="37" customFormat="1" ht="18" customHeight="1">
      <c r="A22" s="27">
        <f t="shared" si="0"/>
        <v>20</v>
      </c>
      <c r="B22" s="27"/>
      <c r="C22" s="37" t="s">
        <v>132</v>
      </c>
      <c r="D22" s="57" t="s">
        <v>58</v>
      </c>
      <c r="E22" s="27">
        <v>4</v>
      </c>
      <c r="F22" s="27">
        <v>3</v>
      </c>
      <c r="G22" s="27">
        <v>4</v>
      </c>
      <c r="H22" s="27">
        <v>3</v>
      </c>
      <c r="I22" s="27"/>
      <c r="J22" s="70">
        <f>IF(COUNT(E22:I22)&gt;0,SUM(E22:I22),"")</f>
        <v>14</v>
      </c>
      <c r="K22" s="119"/>
      <c r="L22" s="50"/>
      <c r="N22" s="126">
        <f t="shared" si="1"/>
      </c>
      <c r="O22" s="127">
        <f t="shared" si="2"/>
      </c>
      <c r="P22" s="127">
        <f t="shared" si="3"/>
      </c>
      <c r="Q22" s="127">
        <f t="shared" si="4"/>
      </c>
      <c r="R22" s="125"/>
    </row>
    <row r="23" spans="1:18" s="37" customFormat="1" ht="18" customHeight="1">
      <c r="A23" s="27">
        <f t="shared" si="0"/>
        <v>21</v>
      </c>
      <c r="B23" s="27"/>
      <c r="C23" s="37" t="s">
        <v>192</v>
      </c>
      <c r="D23" s="57" t="s">
        <v>58</v>
      </c>
      <c r="E23" s="70">
        <v>4</v>
      </c>
      <c r="F23" s="70">
        <v>3</v>
      </c>
      <c r="G23" s="70">
        <v>4</v>
      </c>
      <c r="H23" s="70">
        <v>3</v>
      </c>
      <c r="I23" s="70"/>
      <c r="J23" s="70">
        <f>IF(COUNT(E23:I23)&gt;0,SUM(E23:I23),"")</f>
        <v>14</v>
      </c>
      <c r="K23" s="119"/>
      <c r="L23" s="50"/>
      <c r="N23" s="126">
        <f t="shared" si="1"/>
      </c>
      <c r="O23" s="127">
        <f t="shared" si="2"/>
      </c>
      <c r="P23" s="127">
        <f t="shared" si="3"/>
      </c>
      <c r="Q23" s="127">
        <f t="shared" si="4"/>
      </c>
      <c r="R23" s="125"/>
    </row>
    <row r="24" spans="1:18" s="37" customFormat="1" ht="18" customHeight="1">
      <c r="A24" s="27">
        <f t="shared" si="0"/>
        <v>22</v>
      </c>
      <c r="B24" s="27"/>
      <c r="C24" s="37" t="s">
        <v>198</v>
      </c>
      <c r="D24" s="250" t="s">
        <v>52</v>
      </c>
      <c r="E24" s="82">
        <v>4</v>
      </c>
      <c r="F24" s="82">
        <v>4</v>
      </c>
      <c r="G24" s="82">
        <v>3</v>
      </c>
      <c r="H24" s="82">
        <v>3</v>
      </c>
      <c r="I24" s="82"/>
      <c r="J24" s="70">
        <f>IF(COUNT(E24:I24)&gt;0,SUM(E24:I24),"")</f>
        <v>14</v>
      </c>
      <c r="K24" s="118"/>
      <c r="L24" s="50"/>
      <c r="N24" s="126">
        <f t="shared" si="1"/>
        <v>1</v>
      </c>
      <c r="O24" s="127">
        <f t="shared" si="2"/>
      </c>
      <c r="P24" s="127">
        <f t="shared" si="3"/>
      </c>
      <c r="Q24" s="127">
        <f t="shared" si="4"/>
      </c>
      <c r="R24" s="125"/>
    </row>
    <row r="25" spans="1:18" s="37" customFormat="1" ht="18" customHeight="1">
      <c r="A25" s="27">
        <f t="shared" si="0"/>
        <v>23</v>
      </c>
      <c r="B25" s="27"/>
      <c r="C25" s="37" t="s">
        <v>301</v>
      </c>
      <c r="D25" s="74" t="s">
        <v>51</v>
      </c>
      <c r="E25" s="82">
        <v>4</v>
      </c>
      <c r="F25" s="82">
        <v>3</v>
      </c>
      <c r="G25" s="82">
        <v>4</v>
      </c>
      <c r="H25" s="82">
        <v>3</v>
      </c>
      <c r="I25" s="82"/>
      <c r="J25" s="70">
        <f>IF(COUNT(E25:I25)&gt;0,SUM(E25:I25),"")</f>
        <v>14</v>
      </c>
      <c r="K25" s="118"/>
      <c r="L25" s="50"/>
      <c r="N25" s="126">
        <f t="shared" si="1"/>
      </c>
      <c r="O25" s="127">
        <f t="shared" si="2"/>
      </c>
      <c r="P25" s="127">
        <f t="shared" si="3"/>
      </c>
      <c r="Q25" s="127">
        <f t="shared" si="4"/>
      </c>
      <c r="R25" s="125"/>
    </row>
    <row r="26" spans="1:18" s="37" customFormat="1" ht="18" customHeight="1">
      <c r="A26" s="27">
        <f t="shared" si="0"/>
        <v>24</v>
      </c>
      <c r="B26" s="27"/>
      <c r="C26" s="37" t="s">
        <v>240</v>
      </c>
      <c r="D26" s="74" t="s">
        <v>51</v>
      </c>
      <c r="E26" s="82">
        <v>3</v>
      </c>
      <c r="F26" s="82">
        <v>4</v>
      </c>
      <c r="G26" s="82">
        <v>3</v>
      </c>
      <c r="H26" s="82">
        <v>4</v>
      </c>
      <c r="I26" s="82"/>
      <c r="J26" s="70">
        <f>IF(COUNT(E26:I26)&gt;0,SUM(E26:I26),"")</f>
        <v>14</v>
      </c>
      <c r="K26" s="117"/>
      <c r="L26" s="50"/>
      <c r="N26" s="126">
        <f t="shared" si="1"/>
      </c>
      <c r="O26" s="127">
        <f t="shared" si="2"/>
      </c>
      <c r="P26" s="127">
        <f t="shared" si="3"/>
      </c>
      <c r="Q26" s="127">
        <f t="shared" si="4"/>
      </c>
      <c r="R26" s="125"/>
    </row>
    <row r="27" spans="1:18" s="37" customFormat="1" ht="18" customHeight="1">
      <c r="A27" s="27">
        <f t="shared" si="0"/>
        <v>25</v>
      </c>
      <c r="B27" s="27"/>
      <c r="C27" s="35" t="s">
        <v>145</v>
      </c>
      <c r="D27" s="248" t="s">
        <v>55</v>
      </c>
      <c r="E27" s="82">
        <v>3</v>
      </c>
      <c r="F27" s="82">
        <v>3</v>
      </c>
      <c r="G27" s="82">
        <v>4</v>
      </c>
      <c r="H27" s="82">
        <v>3</v>
      </c>
      <c r="I27" s="82"/>
      <c r="J27" s="70">
        <f>IF(COUNT(E27:I27)&gt;0,SUM(E27:I27),"")</f>
        <v>13</v>
      </c>
      <c r="K27" s="119"/>
      <c r="L27" s="50"/>
      <c r="N27" s="126">
        <f t="shared" si="1"/>
      </c>
      <c r="O27" s="127">
        <f t="shared" si="2"/>
      </c>
      <c r="P27" s="127">
        <f t="shared" si="3"/>
      </c>
      <c r="Q27" s="127">
        <f t="shared" si="4"/>
      </c>
      <c r="R27" s="125"/>
    </row>
    <row r="28" spans="1:18" s="37" customFormat="1" ht="18" customHeight="1">
      <c r="A28" s="27">
        <f t="shared" si="0"/>
        <v>26</v>
      </c>
      <c r="B28" s="27"/>
      <c r="C28" s="35" t="s">
        <v>147</v>
      </c>
      <c r="D28" s="74" t="s">
        <v>57</v>
      </c>
      <c r="E28" s="70">
        <v>4</v>
      </c>
      <c r="F28" s="70">
        <v>2</v>
      </c>
      <c r="G28" s="70">
        <v>3</v>
      </c>
      <c r="H28" s="70">
        <v>4</v>
      </c>
      <c r="I28" s="70"/>
      <c r="J28" s="70">
        <f>IF(COUNT(E28:I28)&gt;0,SUM(E28:I28),"")</f>
        <v>13</v>
      </c>
      <c r="K28" s="119"/>
      <c r="L28" s="50"/>
      <c r="N28" s="126">
        <f t="shared" si="1"/>
      </c>
      <c r="O28" s="127">
        <f t="shared" si="2"/>
      </c>
      <c r="P28" s="127">
        <f t="shared" si="3"/>
      </c>
      <c r="Q28" s="127">
        <f t="shared" si="4"/>
      </c>
      <c r="R28" s="125"/>
    </row>
    <row r="29" spans="1:18" s="37" customFormat="1" ht="18" customHeight="1">
      <c r="A29" s="27">
        <f t="shared" si="0"/>
        <v>27</v>
      </c>
      <c r="B29" s="27"/>
      <c r="C29" s="37" t="s">
        <v>164</v>
      </c>
      <c r="D29" s="250" t="s">
        <v>50</v>
      </c>
      <c r="E29" s="82">
        <v>3</v>
      </c>
      <c r="F29" s="82">
        <v>3</v>
      </c>
      <c r="G29" s="82">
        <v>3</v>
      </c>
      <c r="H29" s="82">
        <v>4</v>
      </c>
      <c r="I29" s="82"/>
      <c r="J29" s="70">
        <f>IF(COUNT(E29:I29)&gt;0,SUM(E29:I29),"")</f>
        <v>13</v>
      </c>
      <c r="K29" s="119"/>
      <c r="L29" s="50"/>
      <c r="N29" s="126">
        <f t="shared" si="1"/>
      </c>
      <c r="O29" s="127">
        <f t="shared" si="2"/>
      </c>
      <c r="P29" s="127">
        <f t="shared" si="3"/>
      </c>
      <c r="Q29" s="127">
        <f t="shared" si="4"/>
      </c>
      <c r="R29" s="125"/>
    </row>
    <row r="30" spans="1:18" s="37" customFormat="1" ht="18" customHeight="1">
      <c r="A30" s="27">
        <f t="shared" si="0"/>
        <v>28</v>
      </c>
      <c r="B30" s="66"/>
      <c r="C30" s="37" t="s">
        <v>70</v>
      </c>
      <c r="D30" s="226" t="s">
        <v>276</v>
      </c>
      <c r="E30" s="82">
        <v>4</v>
      </c>
      <c r="F30" s="82">
        <v>3</v>
      </c>
      <c r="G30" s="82">
        <v>3</v>
      </c>
      <c r="H30" s="82">
        <v>3</v>
      </c>
      <c r="I30" s="82"/>
      <c r="J30" s="70">
        <f>IF(COUNT(E30:I30)&gt;0,SUM(E30:I30),"")</f>
        <v>13</v>
      </c>
      <c r="K30" s="119"/>
      <c r="L30" s="50"/>
      <c r="N30" s="126">
        <f t="shared" si="1"/>
      </c>
      <c r="O30" s="127">
        <f t="shared" si="2"/>
      </c>
      <c r="P30" s="127">
        <f t="shared" si="3"/>
      </c>
      <c r="Q30" s="127">
        <f t="shared" si="4"/>
      </c>
      <c r="R30" s="125"/>
    </row>
    <row r="31" spans="1:18" s="37" customFormat="1" ht="18" customHeight="1">
      <c r="A31" s="27">
        <f t="shared" si="0"/>
        <v>29</v>
      </c>
      <c r="B31" s="66"/>
      <c r="C31" s="37" t="s">
        <v>184</v>
      </c>
      <c r="D31" s="248" t="s">
        <v>56</v>
      </c>
      <c r="E31" s="70">
        <v>3</v>
      </c>
      <c r="F31" s="70">
        <v>3</v>
      </c>
      <c r="G31" s="70">
        <v>4</v>
      </c>
      <c r="H31" s="70">
        <v>3</v>
      </c>
      <c r="I31" s="70"/>
      <c r="J31" s="70">
        <f>IF(COUNT(E31:I31)&gt;0,SUM(E31:I31),"")</f>
        <v>13</v>
      </c>
      <c r="K31" s="119"/>
      <c r="L31" s="50"/>
      <c r="N31" s="126">
        <f t="shared" si="1"/>
      </c>
      <c r="O31" s="127">
        <f t="shared" si="2"/>
      </c>
      <c r="P31" s="127">
        <f t="shared" si="3"/>
      </c>
      <c r="Q31" s="127">
        <f t="shared" si="4"/>
      </c>
      <c r="R31" s="125"/>
    </row>
    <row r="32" spans="1:18" s="37" customFormat="1" ht="18" customHeight="1">
      <c r="A32" s="27">
        <f t="shared" si="0"/>
        <v>30</v>
      </c>
      <c r="B32" s="66"/>
      <c r="C32" s="37" t="s">
        <v>248</v>
      </c>
      <c r="D32" s="57" t="s">
        <v>58</v>
      </c>
      <c r="E32" s="82">
        <v>3</v>
      </c>
      <c r="F32" s="82">
        <v>2</v>
      </c>
      <c r="G32" s="82">
        <v>4</v>
      </c>
      <c r="H32" s="82">
        <v>4</v>
      </c>
      <c r="I32" s="82"/>
      <c r="J32" s="70">
        <f>IF(COUNT(E32:I32)&gt;0,SUM(E32:I32),"")</f>
        <v>13</v>
      </c>
      <c r="K32" s="119"/>
      <c r="L32" s="50"/>
      <c r="N32" s="126">
        <f t="shared" si="1"/>
      </c>
      <c r="O32" s="127">
        <f t="shared" si="2"/>
      </c>
      <c r="P32" s="127">
        <f t="shared" si="3"/>
      </c>
      <c r="Q32" s="127">
        <f t="shared" si="4"/>
      </c>
      <c r="R32" s="125"/>
    </row>
    <row r="33" spans="1:18" s="37" customFormat="1" ht="18" customHeight="1">
      <c r="A33" s="27">
        <f t="shared" si="0"/>
        <v>31</v>
      </c>
      <c r="B33" s="27"/>
      <c r="C33" s="37" t="s">
        <v>265</v>
      </c>
      <c r="D33" s="57" t="s">
        <v>58</v>
      </c>
      <c r="E33" s="82">
        <v>4</v>
      </c>
      <c r="F33" s="82">
        <v>3</v>
      </c>
      <c r="G33" s="82">
        <v>2</v>
      </c>
      <c r="H33" s="82">
        <v>4</v>
      </c>
      <c r="I33" s="82"/>
      <c r="J33" s="70">
        <f>IF(COUNT(E33:I33)&gt;0,SUM(E33:I33),"")</f>
        <v>13</v>
      </c>
      <c r="K33" s="119"/>
      <c r="L33" s="50"/>
      <c r="N33" s="126">
        <f t="shared" si="1"/>
      </c>
      <c r="O33" s="127">
        <f t="shared" si="2"/>
      </c>
      <c r="P33" s="127">
        <f t="shared" si="3"/>
      </c>
      <c r="Q33" s="127">
        <f t="shared" si="4"/>
      </c>
      <c r="R33" s="125"/>
    </row>
    <row r="34" spans="1:18" s="37" customFormat="1" ht="18" customHeight="1">
      <c r="A34" s="27">
        <f t="shared" si="0"/>
        <v>32</v>
      </c>
      <c r="B34" s="27"/>
      <c r="C34" s="37" t="s">
        <v>199</v>
      </c>
      <c r="D34" s="250" t="s">
        <v>52</v>
      </c>
      <c r="E34" s="82">
        <v>4</v>
      </c>
      <c r="F34" s="82">
        <v>4</v>
      </c>
      <c r="G34" s="82">
        <v>2</v>
      </c>
      <c r="H34" s="82">
        <v>3</v>
      </c>
      <c r="I34" s="82"/>
      <c r="J34" s="70">
        <f>IF(COUNT(E34:I34)&gt;0,SUM(E34:I34),"")</f>
        <v>13</v>
      </c>
      <c r="K34" s="119"/>
      <c r="L34" s="50"/>
      <c r="N34" s="126">
        <f t="shared" si="1"/>
        <v>1</v>
      </c>
      <c r="O34" s="127">
        <f t="shared" si="2"/>
      </c>
      <c r="P34" s="127">
        <f t="shared" si="3"/>
      </c>
      <c r="Q34" s="127">
        <f t="shared" si="4"/>
      </c>
      <c r="R34" s="125"/>
    </row>
    <row r="35" spans="1:18" s="37" customFormat="1" ht="18" customHeight="1">
      <c r="A35" s="27">
        <f t="shared" si="0"/>
        <v>33</v>
      </c>
      <c r="B35" s="27"/>
      <c r="C35" s="37" t="s">
        <v>200</v>
      </c>
      <c r="D35" s="250" t="s">
        <v>52</v>
      </c>
      <c r="E35" s="82">
        <v>1</v>
      </c>
      <c r="F35" s="82">
        <v>4</v>
      </c>
      <c r="G35" s="82">
        <v>4</v>
      </c>
      <c r="H35" s="82">
        <v>4</v>
      </c>
      <c r="I35" s="82"/>
      <c r="J35" s="70">
        <f>IF(COUNT(E35:I35)&gt;0,SUM(E35:I35),"")</f>
        <v>13</v>
      </c>
      <c r="K35" s="119"/>
      <c r="N35" s="126">
        <f t="shared" si="1"/>
      </c>
      <c r="O35" s="127">
        <f t="shared" si="2"/>
      </c>
      <c r="P35" s="127">
        <f t="shared" si="3"/>
      </c>
      <c r="Q35" s="127">
        <f t="shared" si="4"/>
      </c>
      <c r="R35" s="125"/>
    </row>
    <row r="36" spans="1:18" s="37" customFormat="1" ht="18" customHeight="1">
      <c r="A36" s="27">
        <f t="shared" si="0"/>
        <v>34</v>
      </c>
      <c r="B36" s="27"/>
      <c r="C36" s="37" t="s">
        <v>69</v>
      </c>
      <c r="D36" s="74" t="s">
        <v>51</v>
      </c>
      <c r="E36" s="82">
        <v>3</v>
      </c>
      <c r="F36" s="82">
        <v>2</v>
      </c>
      <c r="G36" s="82">
        <v>4</v>
      </c>
      <c r="H36" s="82">
        <v>4</v>
      </c>
      <c r="I36" s="82"/>
      <c r="J36" s="70">
        <f>IF(COUNT(E36:I36)&gt;0,SUM(E36:I36),"")</f>
        <v>13</v>
      </c>
      <c r="K36" s="119"/>
      <c r="N36" s="126">
        <f t="shared" si="1"/>
      </c>
      <c r="O36" s="127">
        <f t="shared" si="2"/>
      </c>
      <c r="P36" s="127">
        <f t="shared" si="3"/>
      </c>
      <c r="Q36" s="127">
        <f t="shared" si="4"/>
      </c>
      <c r="R36" s="125"/>
    </row>
    <row r="37" spans="1:18" s="37" customFormat="1" ht="18" customHeight="1">
      <c r="A37" s="27">
        <f t="shared" si="0"/>
        <v>35</v>
      </c>
      <c r="B37" s="27"/>
      <c r="C37" s="37" t="s">
        <v>213</v>
      </c>
      <c r="D37" s="74" t="s">
        <v>51</v>
      </c>
      <c r="E37" s="82">
        <v>3</v>
      </c>
      <c r="F37" s="82">
        <v>3</v>
      </c>
      <c r="G37" s="82">
        <v>4</v>
      </c>
      <c r="H37" s="82">
        <v>3</v>
      </c>
      <c r="I37" s="82"/>
      <c r="J37" s="70">
        <f>IF(COUNT(E37:I37)&gt;0,SUM(E37:I37),"")</f>
        <v>13</v>
      </c>
      <c r="K37" s="118"/>
      <c r="N37" s="126">
        <f t="shared" si="1"/>
      </c>
      <c r="O37" s="127">
        <f t="shared" si="2"/>
      </c>
      <c r="P37" s="127">
        <f t="shared" si="3"/>
      </c>
      <c r="Q37" s="127">
        <f t="shared" si="4"/>
      </c>
      <c r="R37" s="125"/>
    </row>
    <row r="38" spans="1:18" s="37" customFormat="1" ht="18" customHeight="1">
      <c r="A38" s="27">
        <f t="shared" si="0"/>
        <v>36</v>
      </c>
      <c r="B38" s="27"/>
      <c r="C38" s="37" t="s">
        <v>133</v>
      </c>
      <c r="D38" s="57" t="s">
        <v>60</v>
      </c>
      <c r="E38" s="82">
        <v>4</v>
      </c>
      <c r="F38" s="82">
        <v>2</v>
      </c>
      <c r="G38" s="82">
        <v>4</v>
      </c>
      <c r="H38" s="82">
        <v>2</v>
      </c>
      <c r="I38" s="82"/>
      <c r="J38" s="70">
        <f>IF(COUNT(E38:I38)&gt;0,SUM(E38:I38),"")</f>
        <v>12</v>
      </c>
      <c r="K38" s="117"/>
      <c r="N38" s="126">
        <f t="shared" si="1"/>
      </c>
      <c r="O38" s="127">
        <f t="shared" si="2"/>
      </c>
      <c r="P38" s="127">
        <f t="shared" si="3"/>
      </c>
      <c r="Q38" s="127">
        <f t="shared" si="4"/>
      </c>
      <c r="R38" s="125"/>
    </row>
    <row r="39" spans="1:18" s="37" customFormat="1" ht="18" customHeight="1">
      <c r="A39" s="27">
        <f t="shared" si="0"/>
        <v>37</v>
      </c>
      <c r="B39" s="27"/>
      <c r="C39" s="37" t="s">
        <v>144</v>
      </c>
      <c r="D39" s="248" t="s">
        <v>55</v>
      </c>
      <c r="E39" s="82">
        <v>3</v>
      </c>
      <c r="F39" s="82">
        <v>3</v>
      </c>
      <c r="G39" s="82">
        <v>3</v>
      </c>
      <c r="H39" s="82">
        <v>3</v>
      </c>
      <c r="I39" s="82"/>
      <c r="J39" s="70">
        <f>IF(COUNT(E39:I39)&gt;0,SUM(E39:I39),"")</f>
        <v>12</v>
      </c>
      <c r="K39" s="119"/>
      <c r="N39" s="126">
        <f t="shared" si="1"/>
      </c>
      <c r="O39" s="127">
        <f t="shared" si="2"/>
      </c>
      <c r="P39" s="127">
        <f t="shared" si="3"/>
      </c>
      <c r="Q39" s="127">
        <f t="shared" si="4"/>
      </c>
      <c r="R39" s="125"/>
    </row>
    <row r="40" spans="1:18" s="37" customFormat="1" ht="18" customHeight="1">
      <c r="A40" s="27">
        <f t="shared" si="0"/>
        <v>38</v>
      </c>
      <c r="B40" s="27"/>
      <c r="C40" s="37" t="s">
        <v>185</v>
      </c>
      <c r="D40" s="248" t="s">
        <v>56</v>
      </c>
      <c r="E40" s="82">
        <v>3</v>
      </c>
      <c r="F40" s="82">
        <v>4</v>
      </c>
      <c r="G40" s="82">
        <v>2</v>
      </c>
      <c r="H40" s="82">
        <v>3</v>
      </c>
      <c r="I40" s="82"/>
      <c r="J40" s="70">
        <f>IF(COUNT(E40:I40)&gt;0,SUM(E40:I40),"")</f>
        <v>12</v>
      </c>
      <c r="K40" s="119"/>
      <c r="N40" s="126">
        <f t="shared" si="1"/>
      </c>
      <c r="O40" s="127">
        <f t="shared" si="2"/>
      </c>
      <c r="P40" s="127">
        <f t="shared" si="3"/>
      </c>
      <c r="Q40" s="127">
        <f t="shared" si="4"/>
      </c>
      <c r="R40" s="125"/>
    </row>
    <row r="41" spans="1:18" s="37" customFormat="1" ht="18" customHeight="1">
      <c r="A41" s="27">
        <f t="shared" si="0"/>
        <v>39</v>
      </c>
      <c r="B41" s="27"/>
      <c r="C41" s="37" t="s">
        <v>201</v>
      </c>
      <c r="D41" s="250" t="s">
        <v>52</v>
      </c>
      <c r="E41" s="82">
        <v>4</v>
      </c>
      <c r="F41" s="82">
        <v>4</v>
      </c>
      <c r="G41" s="82"/>
      <c r="H41" s="82">
        <v>4</v>
      </c>
      <c r="I41" s="82"/>
      <c r="J41" s="70">
        <f>IF(COUNT(E41:I41)&gt;0,SUM(E41:I41),"")</f>
        <v>12</v>
      </c>
      <c r="K41" s="119"/>
      <c r="N41" s="126">
        <f t="shared" si="1"/>
        <v>1</v>
      </c>
      <c r="O41" s="127">
        <f t="shared" si="2"/>
      </c>
      <c r="P41" s="127">
        <f t="shared" si="3"/>
      </c>
      <c r="Q41" s="127">
        <f t="shared" si="4"/>
      </c>
      <c r="R41" s="125"/>
    </row>
    <row r="42" spans="1:18" ht="18" customHeight="1">
      <c r="A42" s="27">
        <f t="shared" si="0"/>
        <v>40</v>
      </c>
      <c r="C42" s="37" t="s">
        <v>297</v>
      </c>
      <c r="D42" s="74" t="s">
        <v>51</v>
      </c>
      <c r="E42" s="82">
        <v>2</v>
      </c>
      <c r="F42" s="82">
        <v>4</v>
      </c>
      <c r="G42" s="82">
        <v>2</v>
      </c>
      <c r="H42" s="82">
        <v>4</v>
      </c>
      <c r="J42" s="70">
        <f>IF(COUNT(E42:I42)&gt;0,SUM(E42:I42),"")</f>
        <v>12</v>
      </c>
      <c r="N42" s="126">
        <f t="shared" si="1"/>
      </c>
      <c r="O42" s="127">
        <f t="shared" si="2"/>
      </c>
      <c r="P42" s="127">
        <f t="shared" si="3"/>
      </c>
      <c r="Q42" s="127">
        <f t="shared" si="4"/>
      </c>
      <c r="R42" s="125"/>
    </row>
    <row r="43" spans="1:18" ht="18" customHeight="1">
      <c r="A43" s="27">
        <f t="shared" si="0"/>
        <v>41</v>
      </c>
      <c r="B43" s="27"/>
      <c r="C43" s="37" t="s">
        <v>137</v>
      </c>
      <c r="D43" s="57" t="s">
        <v>60</v>
      </c>
      <c r="E43" s="82">
        <v>2</v>
      </c>
      <c r="F43" s="82">
        <v>2</v>
      </c>
      <c r="G43" s="82">
        <v>4</v>
      </c>
      <c r="H43" s="82">
        <v>3</v>
      </c>
      <c r="J43" s="70">
        <f>IF(COUNT(E43:I43)&gt;0,SUM(E43:I43),"")</f>
        <v>11</v>
      </c>
      <c r="N43" s="126">
        <f t="shared" si="1"/>
      </c>
      <c r="O43" s="127">
        <f t="shared" si="2"/>
      </c>
      <c r="P43" s="127">
        <f t="shared" si="3"/>
      </c>
      <c r="Q43" s="127">
        <f t="shared" si="4"/>
      </c>
      <c r="R43" s="125"/>
    </row>
    <row r="44" spans="1:18" ht="18" customHeight="1">
      <c r="A44" s="27">
        <f t="shared" si="0"/>
        <v>42</v>
      </c>
      <c r="B44" s="27"/>
      <c r="C44" s="37" t="s">
        <v>250</v>
      </c>
      <c r="D44" s="57" t="s">
        <v>60</v>
      </c>
      <c r="E44" s="82">
        <v>1</v>
      </c>
      <c r="F44" s="82">
        <v>4</v>
      </c>
      <c r="G44" s="82">
        <v>2</v>
      </c>
      <c r="H44" s="82">
        <v>4</v>
      </c>
      <c r="J44" s="70">
        <f>IF(COUNT(E44:I44)&gt;0,SUM(E44:I44),"")</f>
        <v>11</v>
      </c>
      <c r="N44" s="126">
        <f t="shared" si="1"/>
      </c>
      <c r="O44" s="127">
        <f t="shared" si="2"/>
      </c>
      <c r="P44" s="127">
        <f t="shared" si="3"/>
      </c>
      <c r="Q44" s="127">
        <f t="shared" si="4"/>
      </c>
      <c r="R44" s="125"/>
    </row>
    <row r="45" spans="1:18" ht="18" customHeight="1">
      <c r="A45" s="27">
        <f t="shared" si="0"/>
        <v>43</v>
      </c>
      <c r="B45" s="27"/>
      <c r="C45" s="37" t="s">
        <v>252</v>
      </c>
      <c r="D45" s="248" t="s">
        <v>55</v>
      </c>
      <c r="E45" s="82">
        <v>2</v>
      </c>
      <c r="F45" s="82">
        <v>2</v>
      </c>
      <c r="G45" s="82">
        <v>3</v>
      </c>
      <c r="H45" s="82">
        <v>4</v>
      </c>
      <c r="J45" s="70">
        <f>IF(COUNT(E45:I45)&gt;0,SUM(E45:I45),"")</f>
        <v>11</v>
      </c>
      <c r="N45" s="126">
        <f t="shared" si="1"/>
      </c>
      <c r="O45" s="127">
        <f t="shared" si="2"/>
      </c>
      <c r="P45" s="127">
        <f t="shared" si="3"/>
      </c>
      <c r="Q45" s="127">
        <f t="shared" si="4"/>
      </c>
      <c r="R45" s="125"/>
    </row>
    <row r="46" spans="1:18" ht="18" customHeight="1">
      <c r="A46" s="27">
        <f t="shared" si="0"/>
        <v>44</v>
      </c>
      <c r="B46" s="27"/>
      <c r="C46" s="35" t="s">
        <v>148</v>
      </c>
      <c r="D46" s="74" t="s">
        <v>57</v>
      </c>
      <c r="E46" s="70">
        <v>4</v>
      </c>
      <c r="F46" s="70">
        <v>2</v>
      </c>
      <c r="G46" s="70">
        <v>3</v>
      </c>
      <c r="H46" s="70">
        <v>2</v>
      </c>
      <c r="I46" s="70"/>
      <c r="J46" s="70">
        <f>IF(COUNT(E46:I46)&gt;0,SUM(E46:I46),"")</f>
        <v>11</v>
      </c>
      <c r="N46" s="126">
        <f t="shared" si="1"/>
      </c>
      <c r="O46" s="127">
        <f t="shared" si="2"/>
      </c>
      <c r="P46" s="127">
        <f t="shared" si="3"/>
      </c>
      <c r="Q46" s="127">
        <f t="shared" si="4"/>
      </c>
      <c r="R46" s="125"/>
    </row>
    <row r="47" spans="1:18" ht="18" customHeight="1">
      <c r="A47" s="27">
        <f t="shared" si="0"/>
        <v>45</v>
      </c>
      <c r="B47" s="27"/>
      <c r="C47" s="36" t="s">
        <v>150</v>
      </c>
      <c r="D47" s="74" t="s">
        <v>57</v>
      </c>
      <c r="E47" s="70">
        <v>3</v>
      </c>
      <c r="F47" s="70"/>
      <c r="G47" s="70">
        <v>4</v>
      </c>
      <c r="H47" s="70">
        <v>4</v>
      </c>
      <c r="I47" s="70"/>
      <c r="J47" s="70">
        <f>IF(COUNT(E47:I47)&gt;0,SUM(E47:I47),"")</f>
        <v>11</v>
      </c>
      <c r="N47" s="126">
        <f t="shared" si="1"/>
      </c>
      <c r="O47" s="127">
        <f t="shared" si="2"/>
      </c>
      <c r="P47" s="127">
        <f t="shared" si="3"/>
      </c>
      <c r="Q47" s="127">
        <f t="shared" si="4"/>
      </c>
      <c r="R47" s="125"/>
    </row>
    <row r="48" spans="1:18" ht="18" customHeight="1">
      <c r="A48" s="27">
        <f t="shared" si="0"/>
        <v>46</v>
      </c>
      <c r="B48" s="27"/>
      <c r="C48" s="37" t="s">
        <v>171</v>
      </c>
      <c r="D48" s="226" t="s">
        <v>276</v>
      </c>
      <c r="E48" s="82">
        <v>2</v>
      </c>
      <c r="F48" s="82">
        <v>3</v>
      </c>
      <c r="G48" s="82">
        <v>3</v>
      </c>
      <c r="H48" s="82">
        <v>3</v>
      </c>
      <c r="J48" s="70">
        <f>IF(COUNT(E48:I48)&gt;0,SUM(E48:I48),"")</f>
        <v>11</v>
      </c>
      <c r="K48" s="118"/>
      <c r="N48" s="126">
        <f t="shared" si="1"/>
      </c>
      <c r="O48" s="127">
        <f t="shared" si="2"/>
      </c>
      <c r="P48" s="127">
        <f t="shared" si="3"/>
      </c>
      <c r="Q48" s="127">
        <f t="shared" si="4"/>
      </c>
      <c r="R48" s="125"/>
    </row>
    <row r="49" spans="1:18" ht="18" customHeight="1">
      <c r="A49" s="27">
        <f t="shared" si="0"/>
        <v>47</v>
      </c>
      <c r="B49" s="27"/>
      <c r="C49" s="37" t="s">
        <v>202</v>
      </c>
      <c r="D49" s="250" t="s">
        <v>52</v>
      </c>
      <c r="E49" s="82">
        <v>3</v>
      </c>
      <c r="F49" s="82">
        <v>2</v>
      </c>
      <c r="G49" s="82">
        <v>3</v>
      </c>
      <c r="H49" s="82">
        <v>3</v>
      </c>
      <c r="J49" s="70">
        <f>IF(COUNT(E49:I49)&gt;0,SUM(E49:I49),"")</f>
        <v>11</v>
      </c>
      <c r="K49" s="118"/>
      <c r="N49" s="126">
        <f t="shared" si="1"/>
      </c>
      <c r="O49" s="127">
        <f t="shared" si="2"/>
      </c>
      <c r="P49" s="127">
        <f t="shared" si="3"/>
      </c>
      <c r="Q49" s="127">
        <f t="shared" si="4"/>
      </c>
      <c r="R49" s="125"/>
    </row>
    <row r="50" spans="1:18" ht="18" customHeight="1">
      <c r="A50" s="27">
        <f t="shared" si="0"/>
        <v>48</v>
      </c>
      <c r="B50" s="27"/>
      <c r="C50" s="37" t="s">
        <v>210</v>
      </c>
      <c r="D50" s="74" t="s">
        <v>51</v>
      </c>
      <c r="E50" s="82">
        <v>3</v>
      </c>
      <c r="F50" s="82">
        <v>3</v>
      </c>
      <c r="G50" s="82">
        <v>2</v>
      </c>
      <c r="H50" s="82">
        <v>3</v>
      </c>
      <c r="J50" s="70">
        <f>IF(COUNT(E50:I50)&gt;0,SUM(E50:I50),"")</f>
        <v>11</v>
      </c>
      <c r="K50" s="118"/>
      <c r="N50" s="126">
        <f t="shared" si="1"/>
      </c>
      <c r="O50" s="127">
        <f t="shared" si="2"/>
      </c>
      <c r="P50" s="127">
        <f t="shared" si="3"/>
      </c>
      <c r="Q50" s="127">
        <f t="shared" si="4"/>
      </c>
      <c r="R50" s="125"/>
    </row>
    <row r="51" spans="1:18" ht="18" customHeight="1">
      <c r="A51" s="27">
        <f t="shared" si="0"/>
        <v>49</v>
      </c>
      <c r="B51" s="27"/>
      <c r="C51" s="37" t="s">
        <v>169</v>
      </c>
      <c r="D51" s="250" t="s">
        <v>50</v>
      </c>
      <c r="E51" s="82">
        <v>4</v>
      </c>
      <c r="F51" s="82">
        <v>2</v>
      </c>
      <c r="G51" s="82">
        <v>1</v>
      </c>
      <c r="H51" s="82">
        <v>3</v>
      </c>
      <c r="J51" s="70">
        <f>IF(COUNT(E51:I51)&gt;0,SUM(E51:I51),"")</f>
        <v>10</v>
      </c>
      <c r="K51" s="118"/>
      <c r="N51" s="126">
        <f t="shared" si="1"/>
      </c>
      <c r="O51" s="127">
        <f t="shared" si="2"/>
      </c>
      <c r="P51" s="127">
        <f t="shared" si="3"/>
      </c>
      <c r="Q51" s="127">
        <f t="shared" si="4"/>
      </c>
      <c r="R51" s="125"/>
    </row>
    <row r="52" spans="1:18" ht="18" customHeight="1">
      <c r="A52" s="27">
        <f t="shared" si="0"/>
        <v>50</v>
      </c>
      <c r="B52" s="27"/>
      <c r="C52" s="37" t="s">
        <v>163</v>
      </c>
      <c r="D52" s="250" t="s">
        <v>50</v>
      </c>
      <c r="E52" s="82">
        <v>2</v>
      </c>
      <c r="F52" s="82">
        <v>3</v>
      </c>
      <c r="G52" s="82">
        <v>3</v>
      </c>
      <c r="H52" s="82">
        <v>2</v>
      </c>
      <c r="J52" s="70">
        <f>IF(COUNT(E52:I52)&gt;0,SUM(E52:I52),"")</f>
        <v>10</v>
      </c>
      <c r="K52" s="118"/>
      <c r="N52" s="126">
        <f t="shared" si="1"/>
      </c>
      <c r="O52" s="127">
        <f t="shared" si="2"/>
      </c>
      <c r="P52" s="127">
        <f t="shared" si="3"/>
      </c>
      <c r="Q52" s="127">
        <f t="shared" si="4"/>
      </c>
      <c r="R52" s="125"/>
    </row>
    <row r="53" spans="1:18" ht="18" customHeight="1">
      <c r="A53" s="27">
        <f t="shared" si="0"/>
        <v>51</v>
      </c>
      <c r="B53" s="27"/>
      <c r="C53" s="37" t="s">
        <v>262</v>
      </c>
      <c r="D53" s="250" t="s">
        <v>56</v>
      </c>
      <c r="E53" s="70">
        <v>3</v>
      </c>
      <c r="F53" s="70">
        <v>3</v>
      </c>
      <c r="G53" s="70"/>
      <c r="H53" s="70">
        <v>4</v>
      </c>
      <c r="I53" s="70"/>
      <c r="J53" s="70">
        <f>IF(COUNT(E53:I53)&gt;0,SUM(E53:I53),"")</f>
        <v>10</v>
      </c>
      <c r="K53" s="118"/>
      <c r="N53" s="126">
        <f t="shared" si="1"/>
      </c>
      <c r="O53" s="127">
        <f t="shared" si="2"/>
      </c>
      <c r="P53" s="127">
        <f t="shared" si="3"/>
      </c>
      <c r="Q53" s="127">
        <f t="shared" si="4"/>
      </c>
      <c r="R53" s="125"/>
    </row>
    <row r="54" spans="1:18" ht="18" customHeight="1">
      <c r="A54" s="27">
        <f t="shared" si="0"/>
        <v>52</v>
      </c>
      <c r="B54" s="27"/>
      <c r="C54" s="37" t="s">
        <v>223</v>
      </c>
      <c r="D54" s="74" t="s">
        <v>51</v>
      </c>
      <c r="E54" s="82">
        <v>4</v>
      </c>
      <c r="F54" s="82">
        <v>1</v>
      </c>
      <c r="G54" s="82">
        <v>1</v>
      </c>
      <c r="H54" s="82">
        <v>4</v>
      </c>
      <c r="J54" s="70">
        <f>IF(COUNT(E54:I54)&gt;0,SUM(E54:I54),"")</f>
        <v>10</v>
      </c>
      <c r="K54" s="117"/>
      <c r="N54" s="126">
        <f t="shared" si="1"/>
      </c>
      <c r="O54" s="127">
        <f t="shared" si="2"/>
      </c>
      <c r="P54" s="127">
        <f t="shared" si="3"/>
      </c>
      <c r="Q54" s="127">
        <f t="shared" si="4"/>
      </c>
      <c r="R54" s="125"/>
    </row>
    <row r="55" spans="1:18" ht="18" customHeight="1">
      <c r="A55" s="27">
        <f t="shared" si="0"/>
        <v>53</v>
      </c>
      <c r="B55" s="27"/>
      <c r="C55" s="37" t="s">
        <v>161</v>
      </c>
      <c r="D55" s="250" t="s">
        <v>50</v>
      </c>
      <c r="E55" s="82">
        <v>4</v>
      </c>
      <c r="F55" s="82">
        <v>1</v>
      </c>
      <c r="G55" s="82">
        <v>4</v>
      </c>
      <c r="J55" s="70">
        <f>IF(COUNT(E55:I55)&gt;0,SUM(E55:I55),"")</f>
        <v>9</v>
      </c>
      <c r="K55" s="117"/>
      <c r="N55" s="126">
        <f t="shared" si="1"/>
      </c>
      <c r="O55" s="127">
        <f t="shared" si="2"/>
      </c>
      <c r="P55" s="127">
        <f t="shared" si="3"/>
      </c>
      <c r="Q55" s="127">
        <f t="shared" si="4"/>
      </c>
      <c r="R55" s="125"/>
    </row>
    <row r="56" spans="1:18" ht="18" customHeight="1">
      <c r="A56" s="27">
        <f t="shared" si="0"/>
        <v>54</v>
      </c>
      <c r="B56" s="27"/>
      <c r="C56" s="37" t="s">
        <v>158</v>
      </c>
      <c r="D56" s="250" t="s">
        <v>50</v>
      </c>
      <c r="E56" s="82">
        <v>2</v>
      </c>
      <c r="F56" s="82">
        <v>2</v>
      </c>
      <c r="G56" s="82">
        <v>3</v>
      </c>
      <c r="H56" s="82">
        <v>2</v>
      </c>
      <c r="J56" s="70">
        <f>IF(COUNT(E56:I56)&gt;0,SUM(E56:I56),"")</f>
        <v>9</v>
      </c>
      <c r="K56" s="117"/>
      <c r="N56" s="126">
        <f t="shared" si="1"/>
      </c>
      <c r="O56" s="127">
        <f t="shared" si="2"/>
      </c>
      <c r="P56" s="127">
        <f t="shared" si="3"/>
      </c>
      <c r="Q56" s="127">
        <f t="shared" si="4"/>
      </c>
      <c r="R56" s="125"/>
    </row>
    <row r="57" spans="1:18" ht="18" customHeight="1">
      <c r="A57" s="27">
        <f t="shared" si="0"/>
        <v>55</v>
      </c>
      <c r="B57" s="27"/>
      <c r="C57" s="37" t="s">
        <v>266</v>
      </c>
      <c r="D57" s="226" t="s">
        <v>276</v>
      </c>
      <c r="E57" s="82">
        <v>2</v>
      </c>
      <c r="F57" s="82">
        <v>4</v>
      </c>
      <c r="H57" s="82">
        <v>3</v>
      </c>
      <c r="J57" s="70">
        <f>IF(COUNT(E57:I57)&gt;0,SUM(E57:I57),"")</f>
        <v>9</v>
      </c>
      <c r="K57" s="117"/>
      <c r="N57" s="126"/>
      <c r="O57" s="127"/>
      <c r="P57" s="127"/>
      <c r="Q57" s="127"/>
      <c r="R57" s="125"/>
    </row>
    <row r="58" spans="1:18" ht="18" customHeight="1">
      <c r="A58" s="27">
        <f t="shared" si="0"/>
        <v>56</v>
      </c>
      <c r="B58" s="27"/>
      <c r="C58" s="35" t="s">
        <v>139</v>
      </c>
      <c r="D58" s="226" t="s">
        <v>276</v>
      </c>
      <c r="E58" s="82">
        <v>3</v>
      </c>
      <c r="F58" s="82">
        <v>2</v>
      </c>
      <c r="G58" s="82">
        <v>4</v>
      </c>
      <c r="J58" s="70">
        <f>IF(COUNT(E58:I58)&gt;0,SUM(E58:I58),"")</f>
        <v>9</v>
      </c>
      <c r="K58" s="117"/>
      <c r="N58" s="126"/>
      <c r="O58" s="127"/>
      <c r="P58" s="127"/>
      <c r="Q58" s="127"/>
      <c r="R58" s="125"/>
    </row>
    <row r="59" spans="1:18" ht="18" customHeight="1">
      <c r="A59" s="27">
        <f t="shared" si="0"/>
        <v>57</v>
      </c>
      <c r="B59" s="27"/>
      <c r="C59" s="36" t="s">
        <v>170</v>
      </c>
      <c r="D59" s="226" t="s">
        <v>276</v>
      </c>
      <c r="E59" s="82">
        <v>1</v>
      </c>
      <c r="F59" s="82">
        <v>1</v>
      </c>
      <c r="G59" s="82">
        <v>4</v>
      </c>
      <c r="H59" s="82">
        <v>3</v>
      </c>
      <c r="J59" s="70">
        <f>IF(COUNT(E59:I59)&gt;0,SUM(E59:I59),"")</f>
        <v>9</v>
      </c>
      <c r="N59" s="126">
        <f t="shared" si="1"/>
      </c>
      <c r="O59" s="127">
        <f t="shared" si="2"/>
      </c>
      <c r="P59" s="127">
        <f t="shared" si="3"/>
      </c>
      <c r="Q59" s="127">
        <f t="shared" si="4"/>
      </c>
      <c r="R59" s="125"/>
    </row>
    <row r="60" spans="1:18" ht="18" customHeight="1">
      <c r="A60" s="27">
        <f t="shared" si="0"/>
        <v>58</v>
      </c>
      <c r="C60" s="36" t="s">
        <v>99</v>
      </c>
      <c r="D60" s="248" t="s">
        <v>53</v>
      </c>
      <c r="E60" s="82">
        <v>2</v>
      </c>
      <c r="F60" s="82">
        <v>1</v>
      </c>
      <c r="G60" s="82">
        <v>3</v>
      </c>
      <c r="H60" s="82">
        <v>3</v>
      </c>
      <c r="J60" s="70">
        <f>IF(COUNT(E60:I60)&gt;0,SUM(E60:I60),"")</f>
        <v>9</v>
      </c>
      <c r="N60" s="126">
        <f t="shared" si="1"/>
      </c>
      <c r="O60" s="127">
        <f t="shared" si="2"/>
      </c>
      <c r="P60" s="127">
        <f t="shared" si="3"/>
      </c>
      <c r="Q60" s="127">
        <f t="shared" si="4"/>
      </c>
      <c r="R60" s="125"/>
    </row>
    <row r="61" spans="1:18" ht="18" customHeight="1">
      <c r="A61" s="27">
        <f t="shared" si="0"/>
        <v>59</v>
      </c>
      <c r="C61" s="37" t="s">
        <v>197</v>
      </c>
      <c r="D61" s="250" t="s">
        <v>52</v>
      </c>
      <c r="E61" s="82">
        <v>1</v>
      </c>
      <c r="F61" s="82">
        <v>3</v>
      </c>
      <c r="G61" s="82">
        <v>3</v>
      </c>
      <c r="H61" s="82">
        <v>2</v>
      </c>
      <c r="J61" s="70">
        <f>IF(COUNT(E61:I61)&gt;0,SUM(E61:I61),"")</f>
        <v>9</v>
      </c>
      <c r="N61" s="126">
        <f t="shared" si="1"/>
      </c>
      <c r="O61" s="127">
        <f t="shared" si="2"/>
      </c>
      <c r="P61" s="127">
        <f t="shared" si="3"/>
      </c>
      <c r="Q61" s="127">
        <f t="shared" si="4"/>
      </c>
      <c r="R61" s="125"/>
    </row>
    <row r="62" spans="1:18" ht="18" customHeight="1">
      <c r="A62" s="27">
        <f t="shared" si="0"/>
        <v>60</v>
      </c>
      <c r="C62" s="37" t="s">
        <v>219</v>
      </c>
      <c r="D62" s="74" t="s">
        <v>51</v>
      </c>
      <c r="E62" s="82">
        <v>2</v>
      </c>
      <c r="F62" s="82">
        <v>3</v>
      </c>
      <c r="H62" s="82">
        <v>4</v>
      </c>
      <c r="J62" s="70">
        <f>IF(COUNT(E62:I62)&gt;0,SUM(E62:I62),"")</f>
        <v>9</v>
      </c>
      <c r="N62" s="126">
        <f t="shared" si="1"/>
      </c>
      <c r="O62" s="127">
        <f t="shared" si="2"/>
      </c>
      <c r="P62" s="127">
        <f t="shared" si="3"/>
      </c>
      <c r="Q62" s="127">
        <f t="shared" si="4"/>
      </c>
      <c r="R62" s="125"/>
    </row>
    <row r="63" spans="1:18" ht="18" customHeight="1">
      <c r="A63" s="27">
        <f t="shared" si="0"/>
        <v>61</v>
      </c>
      <c r="B63" s="27"/>
      <c r="C63" s="37" t="s">
        <v>76</v>
      </c>
      <c r="D63" s="57" t="s">
        <v>60</v>
      </c>
      <c r="E63" s="82">
        <v>3</v>
      </c>
      <c r="F63" s="82">
        <v>1</v>
      </c>
      <c r="H63" s="82">
        <v>4</v>
      </c>
      <c r="J63" s="70">
        <f>IF(COUNT(E63:I63)&gt;0,SUM(E63:I63),"")</f>
        <v>8</v>
      </c>
      <c r="N63" s="126">
        <f t="shared" si="1"/>
      </c>
      <c r="O63" s="127">
        <f t="shared" si="2"/>
      </c>
      <c r="P63" s="127">
        <f t="shared" si="3"/>
      </c>
      <c r="Q63" s="127">
        <f t="shared" si="4"/>
      </c>
      <c r="R63" s="125"/>
    </row>
    <row r="64" spans="1:18" ht="18" customHeight="1">
      <c r="A64" s="27">
        <f t="shared" si="0"/>
        <v>62</v>
      </c>
      <c r="B64" s="27"/>
      <c r="C64" s="37" t="s">
        <v>143</v>
      </c>
      <c r="D64" s="248" t="s">
        <v>55</v>
      </c>
      <c r="E64" s="70">
        <v>3</v>
      </c>
      <c r="F64" s="70">
        <v>2</v>
      </c>
      <c r="G64" s="70">
        <v>2</v>
      </c>
      <c r="H64" s="70">
        <v>1</v>
      </c>
      <c r="I64" s="70"/>
      <c r="J64" s="70">
        <f>IF(COUNT(E64:I64)&gt;0,SUM(E64:I64),"")</f>
        <v>8</v>
      </c>
      <c r="N64" s="126">
        <f t="shared" si="1"/>
      </c>
      <c r="O64" s="127">
        <f t="shared" si="2"/>
      </c>
      <c r="P64" s="127">
        <f t="shared" si="3"/>
      </c>
      <c r="Q64" s="127">
        <f t="shared" si="4"/>
      </c>
      <c r="R64" s="125"/>
    </row>
    <row r="65" spans="1:18" ht="18" customHeight="1">
      <c r="A65" s="27">
        <f t="shared" si="0"/>
        <v>63</v>
      </c>
      <c r="C65" s="37" t="s">
        <v>152</v>
      </c>
      <c r="D65" s="57" t="s">
        <v>57</v>
      </c>
      <c r="E65" s="70">
        <v>2</v>
      </c>
      <c r="F65" s="70">
        <v>1</v>
      </c>
      <c r="G65" s="70">
        <v>3</v>
      </c>
      <c r="H65" s="70">
        <v>2</v>
      </c>
      <c r="I65" s="70"/>
      <c r="J65" s="70">
        <f>IF(COUNT(E65:I65)&gt;0,SUM(E65:I65),"")</f>
        <v>8</v>
      </c>
      <c r="N65" s="126">
        <f t="shared" si="1"/>
      </c>
      <c r="O65" s="127">
        <f t="shared" si="2"/>
      </c>
      <c r="P65" s="127">
        <f t="shared" si="3"/>
      </c>
      <c r="Q65" s="127">
        <f t="shared" si="4"/>
      </c>
      <c r="R65" s="125"/>
    </row>
    <row r="66" spans="1:18" ht="18" customHeight="1">
      <c r="A66" s="27">
        <f t="shared" si="0"/>
        <v>64</v>
      </c>
      <c r="B66" s="27"/>
      <c r="C66" s="37" t="s">
        <v>167</v>
      </c>
      <c r="D66" s="250" t="s">
        <v>50</v>
      </c>
      <c r="F66" s="82">
        <v>2</v>
      </c>
      <c r="G66" s="82">
        <v>3</v>
      </c>
      <c r="H66" s="82">
        <v>3</v>
      </c>
      <c r="J66" s="70">
        <f>IF(COUNT(E66:I66)&gt;0,SUM(E66:I66),"")</f>
        <v>8</v>
      </c>
      <c r="N66" s="126">
        <f t="shared" si="1"/>
      </c>
      <c r="O66" s="127">
        <f t="shared" si="2"/>
      </c>
      <c r="P66" s="127">
        <f t="shared" si="3"/>
      </c>
      <c r="Q66" s="127">
        <f t="shared" si="4"/>
      </c>
      <c r="R66" s="125"/>
    </row>
    <row r="67" spans="1:18" ht="18" customHeight="1">
      <c r="A67" s="27">
        <f t="shared" si="0"/>
        <v>65</v>
      </c>
      <c r="B67" s="27"/>
      <c r="C67" s="37" t="s">
        <v>183</v>
      </c>
      <c r="D67" s="248" t="s">
        <v>56</v>
      </c>
      <c r="E67" s="82">
        <v>2</v>
      </c>
      <c r="G67" s="82">
        <v>3</v>
      </c>
      <c r="H67" s="82">
        <v>3</v>
      </c>
      <c r="J67" s="70">
        <f>IF(COUNT(E67:I67)&gt;0,SUM(E67:I67),"")</f>
        <v>8</v>
      </c>
      <c r="K67" s="118"/>
      <c r="N67" s="126">
        <f t="shared" si="1"/>
      </c>
      <c r="O67" s="127">
        <f t="shared" si="2"/>
      </c>
      <c r="P67" s="127">
        <f t="shared" si="3"/>
      </c>
      <c r="Q67" s="127">
        <f t="shared" si="4"/>
      </c>
      <c r="R67" s="125"/>
    </row>
    <row r="68" spans="1:18" ht="18" customHeight="1">
      <c r="A68" s="27">
        <f t="shared" si="0"/>
        <v>66</v>
      </c>
      <c r="B68" s="27"/>
      <c r="C68" s="37" t="s">
        <v>100</v>
      </c>
      <c r="D68" s="57" t="s">
        <v>58</v>
      </c>
      <c r="E68" s="70">
        <v>2</v>
      </c>
      <c r="F68" s="70">
        <v>3</v>
      </c>
      <c r="G68" s="70"/>
      <c r="H68" s="70">
        <v>3</v>
      </c>
      <c r="I68" s="70"/>
      <c r="J68" s="70">
        <f>IF(COUNT(E68:I68)&gt;0,SUM(E68:I68),"")</f>
        <v>8</v>
      </c>
      <c r="N68" s="126">
        <f t="shared" si="1"/>
      </c>
      <c r="O68" s="127">
        <f t="shared" si="2"/>
      </c>
      <c r="P68" s="127">
        <f t="shared" si="3"/>
      </c>
      <c r="Q68" s="127">
        <f t="shared" si="4"/>
      </c>
      <c r="R68" s="125"/>
    </row>
    <row r="69" spans="1:18" ht="18" customHeight="1">
      <c r="A69" s="27">
        <f aca="true" t="shared" si="5" ref="A69:A132">+A68+1</f>
        <v>67</v>
      </c>
      <c r="B69" s="27"/>
      <c r="C69" s="37" t="s">
        <v>73</v>
      </c>
      <c r="D69" s="57" t="s">
        <v>58</v>
      </c>
      <c r="E69" s="70">
        <v>3</v>
      </c>
      <c r="F69" s="70">
        <v>1</v>
      </c>
      <c r="G69" s="70">
        <v>1</v>
      </c>
      <c r="H69" s="70">
        <v>3</v>
      </c>
      <c r="I69" s="70"/>
      <c r="J69" s="70">
        <f>IF(COUNT(E69:I69)&gt;0,SUM(E69:I69),"")</f>
        <v>8</v>
      </c>
      <c r="N69" s="126">
        <f t="shared" si="1"/>
      </c>
      <c r="O69" s="127">
        <f t="shared" si="2"/>
      </c>
      <c r="P69" s="127">
        <f t="shared" si="3"/>
      </c>
      <c r="Q69" s="127">
        <f t="shared" si="4"/>
      </c>
      <c r="R69" s="125"/>
    </row>
    <row r="70" spans="1:18" ht="18" customHeight="1">
      <c r="A70" s="27">
        <f t="shared" si="5"/>
        <v>68</v>
      </c>
      <c r="B70" s="27"/>
      <c r="C70" s="37" t="s">
        <v>315</v>
      </c>
      <c r="D70" s="74" t="s">
        <v>51</v>
      </c>
      <c r="F70" s="82">
        <v>4</v>
      </c>
      <c r="G70" s="82">
        <v>4</v>
      </c>
      <c r="J70" s="70">
        <f>IF(COUNT(E70:I70)&gt;0,SUM(E70:I70),"")</f>
        <v>8</v>
      </c>
      <c r="N70" s="126">
        <f t="shared" si="1"/>
      </c>
      <c r="O70" s="127">
        <f t="shared" si="2"/>
      </c>
      <c r="P70" s="127">
        <f t="shared" si="3"/>
      </c>
      <c r="Q70" s="127">
        <f t="shared" si="4"/>
      </c>
      <c r="R70" s="125"/>
    </row>
    <row r="71" spans="1:18" ht="18" customHeight="1">
      <c r="A71" s="27">
        <f t="shared" si="5"/>
        <v>69</v>
      </c>
      <c r="B71" s="27"/>
      <c r="C71" s="37" t="s">
        <v>142</v>
      </c>
      <c r="D71" s="248" t="s">
        <v>55</v>
      </c>
      <c r="F71" s="82">
        <v>3</v>
      </c>
      <c r="H71" s="82">
        <v>4</v>
      </c>
      <c r="J71" s="70">
        <f>IF(COUNT(E71:I71)&gt;0,SUM(E71:I71),"")</f>
        <v>7</v>
      </c>
      <c r="N71" s="126">
        <f t="shared" si="1"/>
      </c>
      <c r="O71" s="127">
        <f t="shared" si="2"/>
      </c>
      <c r="P71" s="127">
        <f t="shared" si="3"/>
      </c>
      <c r="Q71" s="127">
        <f t="shared" si="4"/>
      </c>
      <c r="R71" s="125"/>
    </row>
    <row r="72" spans="1:18" ht="18" customHeight="1">
      <c r="A72" s="27">
        <f t="shared" si="5"/>
        <v>70</v>
      </c>
      <c r="B72" s="27"/>
      <c r="C72" s="37" t="s">
        <v>182</v>
      </c>
      <c r="D72" s="248" t="s">
        <v>56</v>
      </c>
      <c r="E72" s="82">
        <v>3</v>
      </c>
      <c r="G72" s="82">
        <v>2</v>
      </c>
      <c r="H72" s="82">
        <v>2</v>
      </c>
      <c r="J72" s="70">
        <f>IF(COUNT(E72:I72)&gt;0,SUM(E72:I72),"")</f>
        <v>7</v>
      </c>
      <c r="N72" s="126">
        <f aca="true" t="shared" si="6" ref="N72:N135">IF(E72+F72=8,1,"")</f>
      </c>
      <c r="O72" s="127">
        <f aca="true" t="shared" si="7" ref="O72:O135">IF(E72+F72+G72=12,1,"")</f>
      </c>
      <c r="P72" s="127">
        <f aca="true" t="shared" si="8" ref="P72:P135">IF(E72+F72+G72+H72=16,1,"")</f>
      </c>
      <c r="Q72" s="127">
        <f aca="true" t="shared" si="9" ref="Q72:Q135">IF(E72+F72+G72+H72+I72=20,1,"")</f>
      </c>
      <c r="R72" s="125"/>
    </row>
    <row r="73" spans="1:18" ht="18" customHeight="1">
      <c r="A73" s="27">
        <f t="shared" si="5"/>
        <v>71</v>
      </c>
      <c r="B73" s="27"/>
      <c r="C73" s="37" t="s">
        <v>188</v>
      </c>
      <c r="D73" s="248" t="s">
        <v>56</v>
      </c>
      <c r="E73" s="82">
        <v>2</v>
      </c>
      <c r="G73" s="82">
        <v>2</v>
      </c>
      <c r="H73" s="82">
        <v>3</v>
      </c>
      <c r="J73" s="70">
        <f>IF(COUNT(E73:I73)&gt;0,SUM(E73:I73),"")</f>
        <v>7</v>
      </c>
      <c r="N73" s="126">
        <f t="shared" si="6"/>
      </c>
      <c r="O73" s="127">
        <f t="shared" si="7"/>
      </c>
      <c r="P73" s="127">
        <f t="shared" si="8"/>
      </c>
      <c r="Q73" s="127">
        <f t="shared" si="9"/>
      </c>
      <c r="R73" s="125"/>
    </row>
    <row r="74" spans="1:18" ht="18" customHeight="1">
      <c r="A74" s="27">
        <f t="shared" si="5"/>
        <v>72</v>
      </c>
      <c r="B74" s="27"/>
      <c r="C74" s="37" t="s">
        <v>309</v>
      </c>
      <c r="D74" s="248" t="s">
        <v>56</v>
      </c>
      <c r="E74" s="70">
        <v>3</v>
      </c>
      <c r="F74" s="70">
        <v>2</v>
      </c>
      <c r="G74" s="70">
        <v>2</v>
      </c>
      <c r="H74" s="70"/>
      <c r="I74" s="70"/>
      <c r="J74" s="70">
        <f>IF(COUNT(E74:I74)&gt;0,SUM(E74:I74),"")</f>
        <v>7</v>
      </c>
      <c r="N74" s="126">
        <f t="shared" si="6"/>
      </c>
      <c r="O74" s="127">
        <f t="shared" si="7"/>
      </c>
      <c r="P74" s="127">
        <f t="shared" si="8"/>
      </c>
      <c r="Q74" s="127">
        <f t="shared" si="9"/>
      </c>
      <c r="R74" s="125"/>
    </row>
    <row r="75" spans="1:18" ht="18" customHeight="1">
      <c r="A75" s="27">
        <f t="shared" si="5"/>
        <v>73</v>
      </c>
      <c r="C75" s="37" t="s">
        <v>256</v>
      </c>
      <c r="D75" s="57" t="s">
        <v>58</v>
      </c>
      <c r="G75" s="82">
        <v>4</v>
      </c>
      <c r="H75" s="82">
        <v>3</v>
      </c>
      <c r="J75" s="70">
        <f>IF(COUNT(E75:I75)&gt;0,SUM(E75:I75),"")</f>
        <v>7</v>
      </c>
      <c r="N75" s="126">
        <f t="shared" si="6"/>
      </c>
      <c r="O75" s="127">
        <f t="shared" si="7"/>
      </c>
      <c r="P75" s="127">
        <f t="shared" si="8"/>
      </c>
      <c r="Q75" s="127">
        <f t="shared" si="9"/>
      </c>
      <c r="R75" s="125"/>
    </row>
    <row r="76" spans="1:18" ht="18" customHeight="1">
      <c r="A76" s="27">
        <f t="shared" si="5"/>
        <v>74</v>
      </c>
      <c r="B76" s="27"/>
      <c r="C76" s="37" t="s">
        <v>298</v>
      </c>
      <c r="D76" s="74" t="s">
        <v>51</v>
      </c>
      <c r="E76" s="82">
        <v>3</v>
      </c>
      <c r="F76" s="82">
        <v>1</v>
      </c>
      <c r="G76" s="82">
        <v>3</v>
      </c>
      <c r="J76" s="70">
        <f>IF(COUNT(E76:I76)&gt;0,SUM(E76:I76),"")</f>
        <v>7</v>
      </c>
      <c r="N76" s="126">
        <f t="shared" si="6"/>
      </c>
      <c r="O76" s="127">
        <f t="shared" si="7"/>
      </c>
      <c r="P76" s="127">
        <f t="shared" si="8"/>
      </c>
      <c r="Q76" s="127">
        <f t="shared" si="9"/>
      </c>
      <c r="R76" s="125"/>
    </row>
    <row r="77" spans="1:18" ht="18" customHeight="1">
      <c r="A77" s="27">
        <f t="shared" si="5"/>
        <v>75</v>
      </c>
      <c r="B77" s="27"/>
      <c r="C77" s="37" t="s">
        <v>295</v>
      </c>
      <c r="D77" s="74" t="s">
        <v>51</v>
      </c>
      <c r="E77" s="82">
        <v>1</v>
      </c>
      <c r="F77" s="82">
        <v>1</v>
      </c>
      <c r="G77" s="82">
        <v>3</v>
      </c>
      <c r="H77" s="82">
        <v>2</v>
      </c>
      <c r="I77" s="27"/>
      <c r="J77" s="70">
        <f>IF(COUNT(E77:I77)&gt;0,SUM(E77:I77),"")</f>
        <v>7</v>
      </c>
      <c r="K77" s="118"/>
      <c r="N77" s="126">
        <f t="shared" si="6"/>
      </c>
      <c r="O77" s="127">
        <f t="shared" si="7"/>
      </c>
      <c r="P77" s="127">
        <f t="shared" si="8"/>
      </c>
      <c r="Q77" s="127">
        <f t="shared" si="9"/>
      </c>
      <c r="R77" s="125"/>
    </row>
    <row r="78" spans="1:18" ht="18" customHeight="1">
      <c r="A78" s="27">
        <f t="shared" si="5"/>
        <v>76</v>
      </c>
      <c r="B78" s="27"/>
      <c r="C78" s="37" t="s">
        <v>236</v>
      </c>
      <c r="D78" s="74" t="s">
        <v>51</v>
      </c>
      <c r="E78" s="82">
        <v>2</v>
      </c>
      <c r="F78" s="82">
        <v>2</v>
      </c>
      <c r="H78" s="82">
        <v>3</v>
      </c>
      <c r="J78" s="70">
        <f>IF(COUNT(E78:I78)&gt;0,SUM(E78:I78),"")</f>
        <v>7</v>
      </c>
      <c r="N78" s="126">
        <f t="shared" si="6"/>
      </c>
      <c r="O78" s="127">
        <f t="shared" si="7"/>
      </c>
      <c r="P78" s="127">
        <f t="shared" si="8"/>
      </c>
      <c r="Q78" s="127">
        <f t="shared" si="9"/>
      </c>
      <c r="R78" s="125"/>
    </row>
    <row r="79" spans="1:18" ht="18" customHeight="1">
      <c r="A79" s="27">
        <f t="shared" si="5"/>
        <v>77</v>
      </c>
      <c r="B79" s="27"/>
      <c r="C79" s="37" t="s">
        <v>302</v>
      </c>
      <c r="D79" s="248" t="s">
        <v>55</v>
      </c>
      <c r="E79" s="82">
        <v>3</v>
      </c>
      <c r="F79" s="82">
        <v>0</v>
      </c>
      <c r="G79" s="82">
        <v>3</v>
      </c>
      <c r="J79" s="70">
        <f>IF(COUNT(E79:I79)&gt;0,SUM(E79:I79),"")</f>
        <v>6</v>
      </c>
      <c r="N79" s="126">
        <f t="shared" si="6"/>
      </c>
      <c r="O79" s="127">
        <f t="shared" si="7"/>
      </c>
      <c r="P79" s="127">
        <f t="shared" si="8"/>
      </c>
      <c r="Q79" s="127">
        <f t="shared" si="9"/>
      </c>
      <c r="R79" s="125"/>
    </row>
    <row r="80" spans="1:18" ht="18" customHeight="1">
      <c r="A80" s="27">
        <f t="shared" si="5"/>
        <v>78</v>
      </c>
      <c r="B80" s="27"/>
      <c r="C80" s="35" t="s">
        <v>303</v>
      </c>
      <c r="D80" s="249" t="s">
        <v>55</v>
      </c>
      <c r="E80" s="70">
        <v>3</v>
      </c>
      <c r="F80" s="70">
        <v>2</v>
      </c>
      <c r="G80" s="70">
        <v>1</v>
      </c>
      <c r="H80" s="70"/>
      <c r="I80" s="70"/>
      <c r="J80" s="70">
        <f>IF(COUNT(E80:I80)&gt;0,SUM(E80:I80),"")</f>
        <v>6</v>
      </c>
      <c r="N80" s="126">
        <f t="shared" si="6"/>
      </c>
      <c r="O80" s="127">
        <f t="shared" si="7"/>
      </c>
      <c r="P80" s="127">
        <f t="shared" si="8"/>
      </c>
      <c r="Q80" s="127">
        <f t="shared" si="9"/>
      </c>
      <c r="R80" s="125"/>
    </row>
    <row r="81" spans="1:18" ht="18" customHeight="1">
      <c r="A81" s="27">
        <f t="shared" si="5"/>
        <v>79</v>
      </c>
      <c r="B81" s="27"/>
      <c r="C81" s="37" t="s">
        <v>175</v>
      </c>
      <c r="D81" s="226" t="s">
        <v>276</v>
      </c>
      <c r="E81" s="82">
        <v>1</v>
      </c>
      <c r="F81" s="82">
        <v>1</v>
      </c>
      <c r="G81" s="82">
        <v>3</v>
      </c>
      <c r="H81" s="82">
        <v>1</v>
      </c>
      <c r="J81" s="70">
        <f>IF(COUNT(E81:I81)&gt;0,SUM(E81:I81),"")</f>
        <v>6</v>
      </c>
      <c r="N81" s="126">
        <f t="shared" si="6"/>
      </c>
      <c r="O81" s="127">
        <f t="shared" si="7"/>
      </c>
      <c r="P81" s="127">
        <f t="shared" si="8"/>
      </c>
      <c r="Q81" s="127">
        <f t="shared" si="9"/>
      </c>
      <c r="R81" s="125"/>
    </row>
    <row r="82" spans="1:18" ht="18" customHeight="1">
      <c r="A82" s="27">
        <f t="shared" si="5"/>
        <v>80</v>
      </c>
      <c r="C82" s="37" t="s">
        <v>71</v>
      </c>
      <c r="D82" s="57" t="s">
        <v>58</v>
      </c>
      <c r="E82" s="82">
        <v>2</v>
      </c>
      <c r="F82" s="82">
        <v>1</v>
      </c>
      <c r="G82" s="82">
        <v>2</v>
      </c>
      <c r="H82" s="82">
        <v>1</v>
      </c>
      <c r="J82" s="70">
        <f>IF(COUNT(E82:I82)&gt;0,SUM(E82:I82),"")</f>
        <v>6</v>
      </c>
      <c r="N82" s="126">
        <f t="shared" si="6"/>
      </c>
      <c r="O82" s="127">
        <f t="shared" si="7"/>
      </c>
      <c r="P82" s="127">
        <f t="shared" si="8"/>
      </c>
      <c r="Q82" s="127">
        <f t="shared" si="9"/>
      </c>
      <c r="R82" s="125"/>
    </row>
    <row r="83" spans="1:18" ht="18" customHeight="1">
      <c r="A83" s="27">
        <f t="shared" si="5"/>
        <v>81</v>
      </c>
      <c r="C83" s="37" t="s">
        <v>194</v>
      </c>
      <c r="D83" s="250" t="s">
        <v>52</v>
      </c>
      <c r="E83" s="82">
        <v>2</v>
      </c>
      <c r="G83" s="82">
        <v>2</v>
      </c>
      <c r="H83" s="82">
        <v>2</v>
      </c>
      <c r="J83" s="70">
        <f>IF(COUNT(E83:I83)&gt;0,SUM(E83:I83),"")</f>
        <v>6</v>
      </c>
      <c r="N83" s="126">
        <f t="shared" si="6"/>
      </c>
      <c r="O83" s="127">
        <f t="shared" si="7"/>
      </c>
      <c r="P83" s="127">
        <f t="shared" si="8"/>
      </c>
      <c r="Q83" s="127">
        <f t="shared" si="9"/>
      </c>
      <c r="R83" s="125"/>
    </row>
    <row r="84" spans="1:18" ht="18" customHeight="1">
      <c r="A84" s="27">
        <f t="shared" si="5"/>
        <v>82</v>
      </c>
      <c r="B84" s="27"/>
      <c r="C84" s="36" t="s">
        <v>221</v>
      </c>
      <c r="D84" s="74" t="s">
        <v>51</v>
      </c>
      <c r="E84" s="82">
        <v>1</v>
      </c>
      <c r="G84" s="82">
        <v>3</v>
      </c>
      <c r="H84" s="82">
        <v>2</v>
      </c>
      <c r="J84" s="70">
        <f>IF(COUNT(E84:I84)&gt;0,SUM(E84:I84),"")</f>
        <v>6</v>
      </c>
      <c r="N84" s="126">
        <f t="shared" si="6"/>
      </c>
      <c r="O84" s="127">
        <f t="shared" si="7"/>
      </c>
      <c r="P84" s="127">
        <f t="shared" si="8"/>
      </c>
      <c r="Q84" s="127">
        <f t="shared" si="9"/>
      </c>
      <c r="R84" s="125"/>
    </row>
    <row r="85" spans="1:18" ht="18" customHeight="1">
      <c r="A85" s="27">
        <f t="shared" si="5"/>
        <v>83</v>
      </c>
      <c r="B85" s="27"/>
      <c r="C85" s="37" t="s">
        <v>359</v>
      </c>
      <c r="D85" s="74" t="s">
        <v>51</v>
      </c>
      <c r="E85" s="82">
        <v>3</v>
      </c>
      <c r="H85" s="82">
        <v>3</v>
      </c>
      <c r="J85" s="70">
        <f>IF(COUNT(E85:I85)&gt;0,SUM(E85:I85),"")</f>
        <v>6</v>
      </c>
      <c r="K85" s="118"/>
      <c r="N85" s="126">
        <f t="shared" si="6"/>
      </c>
      <c r="O85" s="127">
        <f t="shared" si="7"/>
      </c>
      <c r="P85" s="127">
        <f t="shared" si="8"/>
      </c>
      <c r="Q85" s="127">
        <f t="shared" si="9"/>
      </c>
      <c r="R85" s="125"/>
    </row>
    <row r="86" spans="1:18" ht="18" customHeight="1">
      <c r="A86" s="27">
        <f t="shared" si="5"/>
        <v>84</v>
      </c>
      <c r="B86" s="27"/>
      <c r="C86" s="37" t="s">
        <v>312</v>
      </c>
      <c r="D86" s="248" t="s">
        <v>55</v>
      </c>
      <c r="F86" s="82">
        <v>1</v>
      </c>
      <c r="G86" s="82">
        <v>1</v>
      </c>
      <c r="H86" s="82">
        <v>3</v>
      </c>
      <c r="J86" s="70">
        <f>IF(COUNT(E86:I86)&gt;0,SUM(E86:I86),"")</f>
        <v>5</v>
      </c>
      <c r="N86" s="126">
        <f t="shared" si="6"/>
      </c>
      <c r="O86" s="127">
        <f t="shared" si="7"/>
      </c>
      <c r="P86" s="127">
        <f t="shared" si="8"/>
      </c>
      <c r="Q86" s="127">
        <f t="shared" si="9"/>
      </c>
      <c r="R86" s="125"/>
    </row>
    <row r="87" spans="1:18" ht="18" customHeight="1">
      <c r="A87" s="27">
        <f t="shared" si="5"/>
        <v>85</v>
      </c>
      <c r="B87" s="27"/>
      <c r="C87" s="37" t="s">
        <v>172</v>
      </c>
      <c r="D87" s="226" t="s">
        <v>276</v>
      </c>
      <c r="E87" s="82">
        <v>2</v>
      </c>
      <c r="F87" s="82">
        <v>3</v>
      </c>
      <c r="J87" s="70">
        <f>IF(COUNT(E87:I87)&gt;0,SUM(E87:I87),"")</f>
        <v>5</v>
      </c>
      <c r="N87" s="126">
        <f t="shared" si="6"/>
      </c>
      <c r="O87" s="127">
        <f t="shared" si="7"/>
      </c>
      <c r="P87" s="127">
        <f t="shared" si="8"/>
      </c>
      <c r="Q87" s="127">
        <f t="shared" si="9"/>
      </c>
      <c r="R87" s="125"/>
    </row>
    <row r="88" spans="1:18" ht="18" customHeight="1">
      <c r="A88" s="27">
        <f t="shared" si="5"/>
        <v>86</v>
      </c>
      <c r="B88" s="27"/>
      <c r="C88" s="37" t="s">
        <v>190</v>
      </c>
      <c r="D88" s="248" t="s">
        <v>56</v>
      </c>
      <c r="E88" s="70">
        <v>1</v>
      </c>
      <c r="F88" s="70"/>
      <c r="G88" s="70"/>
      <c r="H88" s="70">
        <v>4</v>
      </c>
      <c r="I88" s="70"/>
      <c r="J88" s="70">
        <f>IF(COUNT(E88:I88)&gt;0,SUM(E88:I88),"")</f>
        <v>5</v>
      </c>
      <c r="N88" s="126">
        <f t="shared" si="6"/>
      </c>
      <c r="O88" s="127">
        <f t="shared" si="7"/>
      </c>
      <c r="P88" s="127">
        <f t="shared" si="8"/>
      </c>
      <c r="Q88" s="127">
        <f t="shared" si="9"/>
      </c>
      <c r="R88" s="125"/>
    </row>
    <row r="89" spans="1:18" ht="18" customHeight="1">
      <c r="A89" s="27">
        <f t="shared" si="5"/>
        <v>87</v>
      </c>
      <c r="B89" s="27"/>
      <c r="C89" s="37" t="s">
        <v>228</v>
      </c>
      <c r="D89" s="57" t="s">
        <v>58</v>
      </c>
      <c r="E89" s="82">
        <v>3</v>
      </c>
      <c r="G89" s="82">
        <v>1</v>
      </c>
      <c r="H89" s="82">
        <v>1</v>
      </c>
      <c r="J89" s="70">
        <f>IF(COUNT(E89:I89)&gt;0,SUM(E89:I89),"")</f>
        <v>5</v>
      </c>
      <c r="N89" s="126">
        <f t="shared" si="6"/>
      </c>
      <c r="O89" s="127">
        <f t="shared" si="7"/>
      </c>
      <c r="P89" s="127">
        <f t="shared" si="8"/>
      </c>
      <c r="Q89" s="127">
        <f t="shared" si="9"/>
      </c>
      <c r="R89" s="125"/>
    </row>
    <row r="90" spans="1:18" ht="18" customHeight="1">
      <c r="A90" s="27">
        <f t="shared" si="5"/>
        <v>88</v>
      </c>
      <c r="B90" s="27"/>
      <c r="C90" s="37" t="s">
        <v>193</v>
      </c>
      <c r="D90" s="57" t="s">
        <v>58</v>
      </c>
      <c r="E90" s="82">
        <v>3</v>
      </c>
      <c r="F90" s="82">
        <v>2</v>
      </c>
      <c r="G90" s="82">
        <v>0</v>
      </c>
      <c r="J90" s="70">
        <f>IF(COUNT(E90:I90)&gt;0,SUM(E90:I90),"")</f>
        <v>5</v>
      </c>
      <c r="N90" s="126">
        <f t="shared" si="6"/>
      </c>
      <c r="O90" s="127">
        <f t="shared" si="7"/>
      </c>
      <c r="P90" s="127">
        <f t="shared" si="8"/>
      </c>
      <c r="Q90" s="127">
        <f t="shared" si="9"/>
      </c>
      <c r="R90" s="125"/>
    </row>
    <row r="91" spans="1:18" ht="18" customHeight="1">
      <c r="A91" s="27">
        <f t="shared" si="5"/>
        <v>89</v>
      </c>
      <c r="B91" s="27"/>
      <c r="C91" s="37" t="s">
        <v>226</v>
      </c>
      <c r="D91" s="74" t="s">
        <v>60</v>
      </c>
      <c r="H91" s="82">
        <v>4</v>
      </c>
      <c r="J91" s="70">
        <f>IF(COUNT(E91:I91)&gt;0,SUM(E91:I91),"")</f>
        <v>4</v>
      </c>
      <c r="N91" s="126">
        <f t="shared" si="6"/>
      </c>
      <c r="O91" s="127">
        <f t="shared" si="7"/>
      </c>
      <c r="P91" s="127">
        <f t="shared" si="8"/>
      </c>
      <c r="Q91" s="127">
        <f t="shared" si="9"/>
      </c>
      <c r="R91" s="125"/>
    </row>
    <row r="92" spans="1:18" ht="18" customHeight="1">
      <c r="A92" s="27">
        <f t="shared" si="5"/>
        <v>90</v>
      </c>
      <c r="C92" s="35" t="s">
        <v>261</v>
      </c>
      <c r="D92" s="248" t="s">
        <v>55</v>
      </c>
      <c r="E92" s="82">
        <v>4</v>
      </c>
      <c r="J92" s="70">
        <f>IF(COUNT(E92:I92)&gt;0,SUM(E92:I92),"")</f>
        <v>4</v>
      </c>
      <c r="N92" s="126">
        <f t="shared" si="6"/>
      </c>
      <c r="O92" s="127">
        <f t="shared" si="7"/>
      </c>
      <c r="P92" s="127">
        <f t="shared" si="8"/>
      </c>
      <c r="Q92" s="127">
        <f t="shared" si="9"/>
      </c>
      <c r="R92" s="125"/>
    </row>
    <row r="93" spans="1:18" ht="18" customHeight="1">
      <c r="A93" s="27">
        <f t="shared" si="5"/>
        <v>91</v>
      </c>
      <c r="B93" s="27"/>
      <c r="C93" s="37" t="s">
        <v>173</v>
      </c>
      <c r="D93" s="226" t="s">
        <v>276</v>
      </c>
      <c r="E93" s="82">
        <v>1</v>
      </c>
      <c r="F93" s="82">
        <v>2</v>
      </c>
      <c r="H93" s="82">
        <v>1</v>
      </c>
      <c r="J93" s="70">
        <f>IF(COUNT(E93:I93)&gt;0,SUM(E93:I93),"")</f>
        <v>4</v>
      </c>
      <c r="N93" s="126">
        <f t="shared" si="6"/>
      </c>
      <c r="O93" s="127">
        <f t="shared" si="7"/>
      </c>
      <c r="P93" s="127">
        <f t="shared" si="8"/>
      </c>
      <c r="Q93" s="127">
        <f t="shared" si="9"/>
      </c>
      <c r="R93" s="125"/>
    </row>
    <row r="94" spans="1:18" ht="18" customHeight="1">
      <c r="A94" s="27">
        <f t="shared" si="5"/>
        <v>92</v>
      </c>
      <c r="B94" s="27"/>
      <c r="C94" s="35" t="s">
        <v>140</v>
      </c>
      <c r="D94" s="226" t="s">
        <v>276</v>
      </c>
      <c r="E94" s="82">
        <v>1</v>
      </c>
      <c r="F94" s="82">
        <v>0</v>
      </c>
      <c r="G94" s="82">
        <v>3</v>
      </c>
      <c r="H94" s="82">
        <v>0</v>
      </c>
      <c r="J94" s="70">
        <f>IF(COUNT(E94:I94)&gt;0,SUM(E94:I94),"")</f>
        <v>4</v>
      </c>
      <c r="K94" s="118"/>
      <c r="N94" s="126">
        <f t="shared" si="6"/>
      </c>
      <c r="O94" s="127">
        <f t="shared" si="7"/>
      </c>
      <c r="P94" s="127">
        <f t="shared" si="8"/>
      </c>
      <c r="Q94" s="127">
        <f t="shared" si="9"/>
      </c>
      <c r="R94" s="125"/>
    </row>
    <row r="95" spans="1:18" ht="18" customHeight="1">
      <c r="A95" s="27">
        <f t="shared" si="5"/>
        <v>93</v>
      </c>
      <c r="B95" s="27"/>
      <c r="C95" s="35" t="s">
        <v>176</v>
      </c>
      <c r="D95" s="248" t="s">
        <v>53</v>
      </c>
      <c r="E95" s="82">
        <v>1</v>
      </c>
      <c r="F95" s="82">
        <v>3</v>
      </c>
      <c r="J95" s="70">
        <f>IF(COUNT(E95:I95)&gt;0,SUM(E95:I95),"")</f>
        <v>4</v>
      </c>
      <c r="K95" s="118"/>
      <c r="N95" s="126">
        <f t="shared" si="6"/>
      </c>
      <c r="O95" s="127">
        <f t="shared" si="7"/>
      </c>
      <c r="P95" s="127">
        <f t="shared" si="8"/>
      </c>
      <c r="Q95" s="127">
        <f t="shared" si="9"/>
      </c>
      <c r="R95" s="125"/>
    </row>
    <row r="96" spans="1:18" ht="18" customHeight="1">
      <c r="A96" s="27">
        <f t="shared" si="5"/>
        <v>94</v>
      </c>
      <c r="B96" s="27"/>
      <c r="C96" s="35" t="s">
        <v>178</v>
      </c>
      <c r="D96" s="248" t="s">
        <v>53</v>
      </c>
      <c r="E96" s="82">
        <v>3</v>
      </c>
      <c r="F96" s="82">
        <v>1</v>
      </c>
      <c r="J96" s="70">
        <f>IF(COUNT(E96:I96)&gt;0,SUM(E96:I96),"")</f>
        <v>4</v>
      </c>
      <c r="N96" s="126">
        <f t="shared" si="6"/>
      </c>
      <c r="O96" s="127">
        <f t="shared" si="7"/>
      </c>
      <c r="P96" s="127">
        <f t="shared" si="8"/>
      </c>
      <c r="Q96" s="127">
        <f t="shared" si="9"/>
      </c>
      <c r="R96" s="125"/>
    </row>
    <row r="97" spans="1:18" ht="18" customHeight="1">
      <c r="A97" s="27">
        <f t="shared" si="5"/>
        <v>95</v>
      </c>
      <c r="B97" s="27"/>
      <c r="C97" s="37" t="s">
        <v>212</v>
      </c>
      <c r="D97" s="226" t="s">
        <v>51</v>
      </c>
      <c r="E97" s="82">
        <v>1</v>
      </c>
      <c r="G97" s="82">
        <v>2</v>
      </c>
      <c r="H97" s="82">
        <v>1</v>
      </c>
      <c r="J97" s="70">
        <f>IF(COUNT(E97:I97)&gt;0,SUM(E97:I97),"")</f>
        <v>4</v>
      </c>
      <c r="N97" s="126">
        <f t="shared" si="6"/>
      </c>
      <c r="O97" s="127">
        <f t="shared" si="7"/>
      </c>
      <c r="P97" s="127">
        <f t="shared" si="8"/>
      </c>
      <c r="Q97" s="127">
        <f t="shared" si="9"/>
      </c>
      <c r="R97" s="125"/>
    </row>
    <row r="98" spans="1:18" ht="18" customHeight="1">
      <c r="A98" s="27">
        <f t="shared" si="5"/>
        <v>96</v>
      </c>
      <c r="B98" s="27"/>
      <c r="C98" s="37" t="s">
        <v>222</v>
      </c>
      <c r="D98" s="74" t="s">
        <v>51</v>
      </c>
      <c r="E98" s="82">
        <v>4</v>
      </c>
      <c r="H98" s="220"/>
      <c r="I98" s="27"/>
      <c r="J98" s="70">
        <f>IF(COUNT(E98:I98)&gt;0,SUM(E98:I98),"")</f>
        <v>4</v>
      </c>
      <c r="N98" s="126">
        <f t="shared" si="6"/>
      </c>
      <c r="O98" s="127">
        <f t="shared" si="7"/>
      </c>
      <c r="P98" s="127">
        <f t="shared" si="8"/>
      </c>
      <c r="Q98" s="127">
        <f t="shared" si="9"/>
      </c>
      <c r="R98" s="125"/>
    </row>
    <row r="99" spans="1:18" ht="18" customHeight="1">
      <c r="A99" s="27">
        <f t="shared" si="5"/>
        <v>97</v>
      </c>
      <c r="B99" s="27"/>
      <c r="C99" s="37" t="s">
        <v>130</v>
      </c>
      <c r="D99" s="57" t="s">
        <v>60</v>
      </c>
      <c r="E99" s="82">
        <v>3</v>
      </c>
      <c r="J99" s="70">
        <f>IF(COUNT(E99:I99)&gt;0,SUM(E99:I99),"")</f>
        <v>3</v>
      </c>
      <c r="N99" s="126">
        <f t="shared" si="6"/>
      </c>
      <c r="O99" s="127">
        <f t="shared" si="7"/>
      </c>
      <c r="P99" s="127">
        <f t="shared" si="8"/>
      </c>
      <c r="Q99" s="127">
        <f t="shared" si="9"/>
      </c>
      <c r="R99" s="125"/>
    </row>
    <row r="100" spans="1:18" ht="18" customHeight="1">
      <c r="A100" s="27">
        <f t="shared" si="5"/>
        <v>98</v>
      </c>
      <c r="B100" s="27"/>
      <c r="C100" s="36" t="s">
        <v>177</v>
      </c>
      <c r="D100" s="248" t="s">
        <v>53</v>
      </c>
      <c r="F100" s="82">
        <v>3</v>
      </c>
      <c r="J100" s="70">
        <f>IF(COUNT(E100:I100)&gt;0,SUM(E100:I100),"")</f>
        <v>3</v>
      </c>
      <c r="N100" s="126">
        <f t="shared" si="6"/>
      </c>
      <c r="O100" s="127">
        <f t="shared" si="7"/>
      </c>
      <c r="P100" s="127">
        <f t="shared" si="8"/>
      </c>
      <c r="Q100" s="127">
        <f t="shared" si="9"/>
      </c>
      <c r="R100" s="125"/>
    </row>
    <row r="101" spans="1:18" ht="18" customHeight="1">
      <c r="A101" s="27">
        <f t="shared" si="5"/>
        <v>99</v>
      </c>
      <c r="C101" s="37" t="s">
        <v>306</v>
      </c>
      <c r="D101" s="248" t="s">
        <v>56</v>
      </c>
      <c r="E101" s="70"/>
      <c r="F101" s="70"/>
      <c r="G101" s="70"/>
      <c r="H101" s="70">
        <v>3</v>
      </c>
      <c r="I101" s="70"/>
      <c r="J101" s="70">
        <f>IF(COUNT(E101:I101)&gt;0,SUM(E101:I101),"")</f>
        <v>3</v>
      </c>
      <c r="N101" s="126">
        <f t="shared" si="6"/>
      </c>
      <c r="O101" s="127">
        <f t="shared" si="7"/>
      </c>
      <c r="P101" s="127">
        <f t="shared" si="8"/>
      </c>
      <c r="Q101" s="127">
        <f t="shared" si="9"/>
      </c>
      <c r="R101" s="125"/>
    </row>
    <row r="102" spans="1:18" ht="18" customHeight="1">
      <c r="A102" s="27">
        <f t="shared" si="5"/>
        <v>100</v>
      </c>
      <c r="B102" s="27"/>
      <c r="C102" s="37" t="s">
        <v>258</v>
      </c>
      <c r="D102" s="74" t="s">
        <v>51</v>
      </c>
      <c r="G102" s="82">
        <v>3</v>
      </c>
      <c r="J102" s="70">
        <f>IF(COUNT(E102:I102)&gt;0,SUM(E102:I102),"")</f>
        <v>3</v>
      </c>
      <c r="N102" s="126">
        <f t="shared" si="6"/>
      </c>
      <c r="O102" s="127">
        <f t="shared" si="7"/>
      </c>
      <c r="P102" s="127">
        <f t="shared" si="8"/>
      </c>
      <c r="Q102" s="127">
        <f t="shared" si="9"/>
      </c>
      <c r="R102" s="125"/>
    </row>
    <row r="103" spans="1:18" ht="18" customHeight="1">
      <c r="A103" s="27">
        <f t="shared" si="5"/>
        <v>101</v>
      </c>
      <c r="B103" s="27"/>
      <c r="C103" s="37" t="s">
        <v>241</v>
      </c>
      <c r="D103" s="74" t="s">
        <v>51</v>
      </c>
      <c r="E103" s="82">
        <v>3</v>
      </c>
      <c r="J103" s="70">
        <f>IF(COUNT(E103:I103)&gt;0,SUM(E103:I103),"")</f>
        <v>3</v>
      </c>
      <c r="N103" s="126">
        <f t="shared" si="6"/>
      </c>
      <c r="O103" s="127">
        <f t="shared" si="7"/>
      </c>
      <c r="P103" s="127">
        <f t="shared" si="8"/>
      </c>
      <c r="Q103" s="127">
        <f t="shared" si="9"/>
      </c>
      <c r="R103" s="125"/>
    </row>
    <row r="104" spans="1:18" ht="18" customHeight="1">
      <c r="A104" s="27">
        <f t="shared" si="5"/>
        <v>102</v>
      </c>
      <c r="B104" s="27"/>
      <c r="C104" s="37" t="s">
        <v>129</v>
      </c>
      <c r="D104" s="57" t="s">
        <v>60</v>
      </c>
      <c r="H104" s="82">
        <v>2</v>
      </c>
      <c r="J104" s="70">
        <f>IF(COUNT(E104:I104)&gt;0,SUM(E104:I104),"")</f>
        <v>2</v>
      </c>
      <c r="N104" s="126">
        <f t="shared" si="6"/>
      </c>
      <c r="O104" s="127">
        <f t="shared" si="7"/>
      </c>
      <c r="P104" s="127">
        <f t="shared" si="8"/>
      </c>
      <c r="Q104" s="127">
        <f t="shared" si="9"/>
      </c>
      <c r="R104" s="125"/>
    </row>
    <row r="105" spans="1:18" ht="18" customHeight="1">
      <c r="A105" s="27">
        <f t="shared" si="5"/>
        <v>103</v>
      </c>
      <c r="B105" s="27"/>
      <c r="C105" s="37" t="s">
        <v>134</v>
      </c>
      <c r="D105" s="57" t="s">
        <v>60</v>
      </c>
      <c r="E105" s="82">
        <v>2</v>
      </c>
      <c r="J105" s="70">
        <f>IF(COUNT(E105:I105)&gt;0,SUM(E105:I105),"")</f>
        <v>2</v>
      </c>
      <c r="N105" s="126">
        <f t="shared" si="6"/>
      </c>
      <c r="O105" s="127">
        <f t="shared" si="7"/>
      </c>
      <c r="P105" s="127">
        <f t="shared" si="8"/>
      </c>
      <c r="Q105" s="127">
        <f t="shared" si="9"/>
      </c>
      <c r="R105" s="125"/>
    </row>
    <row r="106" spans="1:18" ht="18" customHeight="1">
      <c r="A106" s="27">
        <f t="shared" si="5"/>
        <v>104</v>
      </c>
      <c r="B106" s="27"/>
      <c r="C106" s="37" t="s">
        <v>292</v>
      </c>
      <c r="D106" s="248" t="s">
        <v>55</v>
      </c>
      <c r="F106" s="82">
        <v>1</v>
      </c>
      <c r="H106" s="82">
        <v>1</v>
      </c>
      <c r="J106" s="70">
        <f>IF(COUNT(E106:I106)&gt;0,SUM(E106:I106),"")</f>
        <v>2</v>
      </c>
      <c r="N106" s="126">
        <f t="shared" si="6"/>
      </c>
      <c r="O106" s="127">
        <f t="shared" si="7"/>
      </c>
      <c r="P106" s="127">
        <f t="shared" si="8"/>
      </c>
      <c r="Q106" s="127">
        <f t="shared" si="9"/>
      </c>
      <c r="R106" s="125"/>
    </row>
    <row r="107" spans="1:18" ht="18" customHeight="1">
      <c r="A107" s="27">
        <f t="shared" si="5"/>
        <v>105</v>
      </c>
      <c r="B107" s="27"/>
      <c r="C107" s="37" t="s">
        <v>313</v>
      </c>
      <c r="D107" s="226" t="s">
        <v>57</v>
      </c>
      <c r="E107" s="70"/>
      <c r="F107" s="70">
        <v>2</v>
      </c>
      <c r="G107" s="70"/>
      <c r="H107" s="70"/>
      <c r="I107" s="70"/>
      <c r="J107" s="70">
        <f>IF(COUNT(E107:I107)&gt;0,SUM(E107:I107),"")</f>
        <v>2</v>
      </c>
      <c r="N107" s="126">
        <f t="shared" si="6"/>
      </c>
      <c r="O107" s="127">
        <f t="shared" si="7"/>
      </c>
      <c r="P107" s="127">
        <f t="shared" si="8"/>
      </c>
      <c r="Q107" s="127">
        <f t="shared" si="9"/>
      </c>
      <c r="R107" s="125"/>
    </row>
    <row r="108" spans="1:18" ht="18" customHeight="1">
      <c r="A108" s="27">
        <f t="shared" si="5"/>
        <v>106</v>
      </c>
      <c r="B108" s="27"/>
      <c r="C108" s="37" t="s">
        <v>363</v>
      </c>
      <c r="D108" s="248" t="s">
        <v>50</v>
      </c>
      <c r="E108" s="82">
        <v>2</v>
      </c>
      <c r="J108" s="70">
        <f>IF(COUNT(E108:I108)&gt;0,SUM(E108:I108),"")</f>
        <v>2</v>
      </c>
      <c r="N108" s="126">
        <f t="shared" si="6"/>
      </c>
      <c r="O108" s="127">
        <f t="shared" si="7"/>
      </c>
      <c r="P108" s="127">
        <f t="shared" si="8"/>
      </c>
      <c r="Q108" s="127">
        <f t="shared" si="9"/>
      </c>
      <c r="R108" s="125"/>
    </row>
    <row r="109" spans="1:18" ht="18" customHeight="1">
      <c r="A109" s="27">
        <f t="shared" si="5"/>
        <v>107</v>
      </c>
      <c r="B109" s="27"/>
      <c r="C109" s="37" t="s">
        <v>369</v>
      </c>
      <c r="D109" s="57" t="s">
        <v>58</v>
      </c>
      <c r="E109" s="70"/>
      <c r="F109" s="70">
        <v>2</v>
      </c>
      <c r="G109" s="70"/>
      <c r="H109" s="70"/>
      <c r="I109" s="70"/>
      <c r="J109" s="70">
        <f>IF(COUNT(E109:I109)&gt;0,SUM(E109:I109),"")</f>
        <v>2</v>
      </c>
      <c r="N109" s="126">
        <f t="shared" si="6"/>
      </c>
      <c r="O109" s="127">
        <f t="shared" si="7"/>
      </c>
      <c r="P109" s="127">
        <f t="shared" si="8"/>
      </c>
      <c r="Q109" s="127">
        <f t="shared" si="9"/>
      </c>
      <c r="R109" s="125"/>
    </row>
    <row r="110" spans="1:18" ht="18" customHeight="1">
      <c r="A110" s="27">
        <f t="shared" si="5"/>
        <v>108</v>
      </c>
      <c r="B110" s="27"/>
      <c r="C110" s="37" t="s">
        <v>74</v>
      </c>
      <c r="D110" s="74" t="s">
        <v>51</v>
      </c>
      <c r="G110" s="82">
        <v>0</v>
      </c>
      <c r="H110" s="82">
        <v>2</v>
      </c>
      <c r="J110" s="70">
        <f>IF(COUNT(E110:I110)&gt;0,SUM(E110:I110),"")</f>
        <v>2</v>
      </c>
      <c r="N110" s="126">
        <f t="shared" si="6"/>
      </c>
      <c r="O110" s="127">
        <f t="shared" si="7"/>
      </c>
      <c r="P110" s="127">
        <f t="shared" si="8"/>
      </c>
      <c r="Q110" s="127">
        <f t="shared" si="9"/>
      </c>
      <c r="R110" s="125"/>
    </row>
    <row r="111" spans="1:18" ht="18" customHeight="1">
      <c r="A111" s="27">
        <f t="shared" si="5"/>
        <v>109</v>
      </c>
      <c r="B111" s="27"/>
      <c r="C111" s="37" t="s">
        <v>264</v>
      </c>
      <c r="D111" s="57" t="s">
        <v>60</v>
      </c>
      <c r="F111" s="82">
        <v>1</v>
      </c>
      <c r="J111" s="70">
        <f>IF(COUNT(E111:I111)&gt;0,SUM(E111:I111),"")</f>
        <v>1</v>
      </c>
      <c r="N111" s="126">
        <f t="shared" si="6"/>
      </c>
      <c r="O111" s="127">
        <f t="shared" si="7"/>
      </c>
      <c r="P111" s="127">
        <f t="shared" si="8"/>
      </c>
      <c r="Q111" s="127">
        <f t="shared" si="9"/>
      </c>
      <c r="R111" s="125"/>
    </row>
    <row r="112" spans="1:18" ht="18" customHeight="1">
      <c r="A112" s="27">
        <f t="shared" si="5"/>
        <v>110</v>
      </c>
      <c r="B112" s="27"/>
      <c r="C112" s="37" t="s">
        <v>364</v>
      </c>
      <c r="D112" s="226" t="s">
        <v>276</v>
      </c>
      <c r="E112" s="82">
        <v>1</v>
      </c>
      <c r="J112" s="70">
        <f>IF(COUNT(E112:I112)&gt;0,SUM(E112:I112),"")</f>
        <v>1</v>
      </c>
      <c r="N112" s="126">
        <f t="shared" si="6"/>
      </c>
      <c r="O112" s="127">
        <f t="shared" si="7"/>
      </c>
      <c r="P112" s="127">
        <f t="shared" si="8"/>
      </c>
      <c r="Q112" s="127">
        <f t="shared" si="9"/>
      </c>
      <c r="R112" s="125"/>
    </row>
    <row r="113" spans="1:18" ht="18" customHeight="1">
      <c r="A113" s="27">
        <f t="shared" si="5"/>
        <v>111</v>
      </c>
      <c r="B113" s="27"/>
      <c r="C113" s="37" t="s">
        <v>365</v>
      </c>
      <c r="D113" s="226" t="s">
        <v>276</v>
      </c>
      <c r="E113" s="82">
        <v>1</v>
      </c>
      <c r="J113" s="70">
        <f>IF(COUNT(E113:I113)&gt;0,SUM(E113:I113),"")</f>
        <v>1</v>
      </c>
      <c r="N113" s="126">
        <f t="shared" si="6"/>
      </c>
      <c r="O113" s="127">
        <f t="shared" si="7"/>
      </c>
      <c r="P113" s="127">
        <f t="shared" si="8"/>
      </c>
      <c r="Q113" s="127">
        <f t="shared" si="9"/>
      </c>
      <c r="R113" s="125"/>
    </row>
    <row r="114" spans="1:18" ht="18" customHeight="1">
      <c r="A114" s="27">
        <f t="shared" si="5"/>
        <v>112</v>
      </c>
      <c r="B114" s="27"/>
      <c r="C114" s="35" t="s">
        <v>138</v>
      </c>
      <c r="D114" s="226" t="s">
        <v>276</v>
      </c>
      <c r="E114" s="82">
        <v>0</v>
      </c>
      <c r="J114" s="70">
        <f>IF(COUNT(E114:I114)&gt;0,SUM(E114:I114),"")</f>
        <v>0</v>
      </c>
      <c r="N114" s="126">
        <f t="shared" si="6"/>
      </c>
      <c r="O114" s="127">
        <f t="shared" si="7"/>
      </c>
      <c r="P114" s="127">
        <f t="shared" si="8"/>
      </c>
      <c r="Q114" s="127">
        <f t="shared" si="9"/>
      </c>
      <c r="R114" s="125"/>
    </row>
    <row r="115" spans="1:18" ht="18" customHeight="1">
      <c r="A115" s="27">
        <f t="shared" si="5"/>
        <v>113</v>
      </c>
      <c r="C115" s="37" t="s">
        <v>314</v>
      </c>
      <c r="D115" s="57" t="s">
        <v>58</v>
      </c>
      <c r="H115" s="82">
        <v>0</v>
      </c>
      <c r="J115" s="70">
        <f>IF(COUNT(E115:I115)&gt;0,SUM(E115:I115),"")</f>
        <v>0</v>
      </c>
      <c r="N115" s="126">
        <f t="shared" si="6"/>
      </c>
      <c r="O115" s="127">
        <f t="shared" si="7"/>
      </c>
      <c r="P115" s="127">
        <f t="shared" si="8"/>
      </c>
      <c r="Q115" s="127">
        <f t="shared" si="9"/>
      </c>
      <c r="R115" s="125"/>
    </row>
    <row r="116" spans="1:18" ht="18" customHeight="1">
      <c r="A116" s="27">
        <f t="shared" si="5"/>
        <v>114</v>
      </c>
      <c r="C116" s="37" t="s">
        <v>136</v>
      </c>
      <c r="D116" s="57" t="s">
        <v>60</v>
      </c>
      <c r="J116" s="70"/>
      <c r="N116" s="126">
        <f t="shared" si="6"/>
      </c>
      <c r="O116" s="127">
        <f t="shared" si="7"/>
      </c>
      <c r="P116" s="127">
        <f t="shared" si="8"/>
      </c>
      <c r="Q116" s="127">
        <f t="shared" si="9"/>
      </c>
      <c r="R116" s="125"/>
    </row>
    <row r="117" spans="1:18" ht="18" customHeight="1">
      <c r="A117" s="27">
        <f t="shared" si="5"/>
        <v>115</v>
      </c>
      <c r="C117" s="37" t="s">
        <v>304</v>
      </c>
      <c r="D117" s="248" t="s">
        <v>55</v>
      </c>
      <c r="J117" s="70"/>
      <c r="N117" s="126">
        <f t="shared" si="6"/>
      </c>
      <c r="O117" s="127">
        <f t="shared" si="7"/>
      </c>
      <c r="P117" s="127">
        <f t="shared" si="8"/>
      </c>
      <c r="Q117" s="127">
        <f t="shared" si="9"/>
      </c>
      <c r="R117" s="125"/>
    </row>
    <row r="118" spans="1:18" ht="18" customHeight="1">
      <c r="A118" s="27">
        <f t="shared" si="5"/>
        <v>116</v>
      </c>
      <c r="B118" s="27"/>
      <c r="C118" s="50" t="s">
        <v>141</v>
      </c>
      <c r="D118" s="248" t="s">
        <v>55</v>
      </c>
      <c r="J118" s="70"/>
      <c r="N118" s="126">
        <f t="shared" si="6"/>
      </c>
      <c r="O118" s="127">
        <f t="shared" si="7"/>
      </c>
      <c r="P118" s="127">
        <f t="shared" si="8"/>
      </c>
      <c r="Q118" s="127">
        <f t="shared" si="9"/>
      </c>
      <c r="R118" s="125"/>
    </row>
    <row r="119" spans="1:18" ht="18" customHeight="1">
      <c r="A119" s="27">
        <f t="shared" si="5"/>
        <v>117</v>
      </c>
      <c r="B119" s="27"/>
      <c r="C119" s="37" t="s">
        <v>146</v>
      </c>
      <c r="D119" s="74" t="s">
        <v>57</v>
      </c>
      <c r="E119" s="72"/>
      <c r="F119" s="27"/>
      <c r="G119" s="27"/>
      <c r="H119" s="27"/>
      <c r="I119" s="27"/>
      <c r="J119" s="70"/>
      <c r="K119" s="118"/>
      <c r="N119" s="126">
        <f t="shared" si="6"/>
      </c>
      <c r="O119" s="127">
        <f t="shared" si="7"/>
      </c>
      <c r="P119" s="127">
        <f t="shared" si="8"/>
      </c>
      <c r="Q119" s="127">
        <f t="shared" si="9"/>
      </c>
      <c r="R119" s="125"/>
    </row>
    <row r="120" spans="1:18" ht="18" customHeight="1">
      <c r="A120" s="27">
        <f t="shared" si="5"/>
        <v>118</v>
      </c>
      <c r="B120" s="27"/>
      <c r="C120" s="37" t="s">
        <v>370</v>
      </c>
      <c r="D120" s="226" t="s">
        <v>57</v>
      </c>
      <c r="E120" s="70"/>
      <c r="F120" s="70"/>
      <c r="G120" s="70"/>
      <c r="H120" s="70"/>
      <c r="I120" s="70"/>
      <c r="J120" s="70"/>
      <c r="K120" s="118"/>
      <c r="N120" s="126">
        <f t="shared" si="6"/>
      </c>
      <c r="O120" s="127">
        <f t="shared" si="7"/>
      </c>
      <c r="P120" s="127">
        <f t="shared" si="8"/>
      </c>
      <c r="Q120" s="127">
        <f t="shared" si="9"/>
      </c>
      <c r="R120" s="125"/>
    </row>
    <row r="121" spans="1:18" ht="18" customHeight="1">
      <c r="A121" s="27">
        <f t="shared" si="5"/>
        <v>119</v>
      </c>
      <c r="B121" s="27"/>
      <c r="C121" s="37" t="s">
        <v>154</v>
      </c>
      <c r="D121" s="57" t="s">
        <v>57</v>
      </c>
      <c r="E121" s="70"/>
      <c r="F121" s="70"/>
      <c r="G121" s="70"/>
      <c r="H121" s="70"/>
      <c r="I121" s="70"/>
      <c r="J121" s="70"/>
      <c r="K121" s="118"/>
      <c r="N121" s="126">
        <f t="shared" si="6"/>
      </c>
      <c r="O121" s="127">
        <f t="shared" si="7"/>
      </c>
      <c r="P121" s="127">
        <f t="shared" si="8"/>
      </c>
      <c r="Q121" s="127">
        <f t="shared" si="9"/>
      </c>
      <c r="R121" s="125"/>
    </row>
    <row r="122" spans="1:18" ht="18" customHeight="1">
      <c r="A122" s="27">
        <f t="shared" si="5"/>
        <v>120</v>
      </c>
      <c r="B122" s="27"/>
      <c r="C122" s="37" t="s">
        <v>149</v>
      </c>
      <c r="D122" s="226" t="s">
        <v>57</v>
      </c>
      <c r="E122" s="70"/>
      <c r="F122" s="70"/>
      <c r="G122" s="70"/>
      <c r="H122" s="70"/>
      <c r="I122" s="70"/>
      <c r="J122" s="70"/>
      <c r="K122" s="118"/>
      <c r="N122" s="126">
        <f t="shared" si="6"/>
      </c>
      <c r="O122" s="127">
        <f t="shared" si="7"/>
      </c>
      <c r="P122" s="127">
        <f t="shared" si="8"/>
      </c>
      <c r="Q122" s="127">
        <f t="shared" si="9"/>
      </c>
      <c r="R122" s="125"/>
    </row>
    <row r="123" spans="1:18" ht="18" customHeight="1">
      <c r="A123" s="27">
        <f t="shared" si="5"/>
        <v>121</v>
      </c>
      <c r="B123" s="27"/>
      <c r="C123" s="37" t="s">
        <v>153</v>
      </c>
      <c r="D123" s="74" t="s">
        <v>57</v>
      </c>
      <c r="J123" s="70"/>
      <c r="N123" s="126">
        <f t="shared" si="6"/>
      </c>
      <c r="O123" s="127">
        <f t="shared" si="7"/>
      </c>
      <c r="P123" s="127">
        <f t="shared" si="8"/>
      </c>
      <c r="Q123" s="127">
        <f t="shared" si="9"/>
      </c>
      <c r="R123" s="125"/>
    </row>
    <row r="124" spans="1:18" ht="18" customHeight="1">
      <c r="A124" s="27">
        <f t="shared" si="5"/>
        <v>122</v>
      </c>
      <c r="B124" s="27"/>
      <c r="C124" s="37" t="s">
        <v>160</v>
      </c>
      <c r="D124" s="250" t="s">
        <v>50</v>
      </c>
      <c r="J124" s="70"/>
      <c r="N124" s="126">
        <f t="shared" si="6"/>
      </c>
      <c r="O124" s="127">
        <f t="shared" si="7"/>
      </c>
      <c r="P124" s="127">
        <f t="shared" si="8"/>
      </c>
      <c r="Q124" s="127">
        <f t="shared" si="9"/>
      </c>
      <c r="R124" s="125"/>
    </row>
    <row r="125" spans="1:18" ht="18" customHeight="1">
      <c r="A125" s="27">
        <f t="shared" si="5"/>
        <v>123</v>
      </c>
      <c r="B125" s="27"/>
      <c r="C125" s="37" t="s">
        <v>165</v>
      </c>
      <c r="D125" s="250" t="s">
        <v>50</v>
      </c>
      <c r="J125" s="70"/>
      <c r="N125" s="126">
        <f t="shared" si="6"/>
      </c>
      <c r="O125" s="127">
        <f t="shared" si="7"/>
      </c>
      <c r="P125" s="127">
        <f t="shared" si="8"/>
      </c>
      <c r="Q125" s="127">
        <f t="shared" si="9"/>
      </c>
      <c r="R125" s="125"/>
    </row>
    <row r="126" spans="1:18" ht="18" customHeight="1">
      <c r="A126" s="27">
        <f t="shared" si="5"/>
        <v>124</v>
      </c>
      <c r="B126" s="27"/>
      <c r="C126" s="37" t="s">
        <v>156</v>
      </c>
      <c r="D126" s="250" t="s">
        <v>50</v>
      </c>
      <c r="J126" s="70"/>
      <c r="N126" s="126">
        <f t="shared" si="6"/>
      </c>
      <c r="O126" s="127">
        <f t="shared" si="7"/>
      </c>
      <c r="P126" s="127">
        <f t="shared" si="8"/>
      </c>
      <c r="Q126" s="127">
        <f t="shared" si="9"/>
      </c>
      <c r="R126" s="125"/>
    </row>
    <row r="127" spans="1:18" ht="18" customHeight="1">
      <c r="A127" s="27">
        <f t="shared" si="5"/>
        <v>125</v>
      </c>
      <c r="B127" s="27"/>
      <c r="C127" s="37" t="s">
        <v>155</v>
      </c>
      <c r="D127" s="250" t="s">
        <v>50</v>
      </c>
      <c r="J127" s="70"/>
      <c r="N127" s="126">
        <f t="shared" si="6"/>
      </c>
      <c r="O127" s="127">
        <f t="shared" si="7"/>
      </c>
      <c r="P127" s="127">
        <f t="shared" si="8"/>
      </c>
      <c r="Q127" s="127">
        <f t="shared" si="9"/>
      </c>
      <c r="R127" s="125"/>
    </row>
    <row r="128" spans="1:18" ht="18" customHeight="1">
      <c r="A128" s="27">
        <f t="shared" si="5"/>
        <v>126</v>
      </c>
      <c r="C128" s="37" t="s">
        <v>157</v>
      </c>
      <c r="D128" s="250" t="s">
        <v>50</v>
      </c>
      <c r="J128" s="70"/>
      <c r="N128" s="126">
        <f t="shared" si="6"/>
      </c>
      <c r="O128" s="127">
        <f t="shared" si="7"/>
      </c>
      <c r="P128" s="127">
        <f t="shared" si="8"/>
      </c>
      <c r="Q128" s="127">
        <f t="shared" si="9"/>
      </c>
      <c r="R128" s="125"/>
    </row>
    <row r="129" spans="1:18" ht="18" customHeight="1">
      <c r="A129" s="27">
        <f t="shared" si="5"/>
        <v>127</v>
      </c>
      <c r="C129" s="35" t="s">
        <v>75</v>
      </c>
      <c r="D129" s="248" t="s">
        <v>53</v>
      </c>
      <c r="J129" s="70"/>
      <c r="N129" s="126">
        <f t="shared" si="6"/>
      </c>
      <c r="O129" s="127">
        <f t="shared" si="7"/>
      </c>
      <c r="P129" s="127">
        <f t="shared" si="8"/>
      </c>
      <c r="Q129" s="127">
        <f t="shared" si="9"/>
      </c>
      <c r="R129" s="125"/>
    </row>
    <row r="130" spans="1:18" ht="18" customHeight="1">
      <c r="A130" s="27">
        <f t="shared" si="5"/>
        <v>128</v>
      </c>
      <c r="B130" s="116"/>
      <c r="C130" s="35" t="s">
        <v>254</v>
      </c>
      <c r="D130" s="226" t="s">
        <v>49</v>
      </c>
      <c r="J130" s="70"/>
      <c r="N130" s="126">
        <f t="shared" si="6"/>
      </c>
      <c r="O130" s="127">
        <f t="shared" si="7"/>
      </c>
      <c r="P130" s="127">
        <f t="shared" si="8"/>
      </c>
      <c r="Q130" s="127">
        <f t="shared" si="9"/>
      </c>
      <c r="R130" s="125"/>
    </row>
    <row r="131" spans="1:18" ht="18" customHeight="1">
      <c r="A131" s="27">
        <f t="shared" si="5"/>
        <v>129</v>
      </c>
      <c r="B131" s="27"/>
      <c r="C131" s="37" t="s">
        <v>227</v>
      </c>
      <c r="D131" s="226" t="s">
        <v>49</v>
      </c>
      <c r="J131" s="70"/>
      <c r="K131" s="137"/>
      <c r="N131" s="126">
        <f t="shared" si="6"/>
      </c>
      <c r="O131" s="127">
        <f t="shared" si="7"/>
      </c>
      <c r="P131" s="127">
        <f t="shared" si="8"/>
      </c>
      <c r="Q131" s="127">
        <f t="shared" si="9"/>
      </c>
      <c r="R131" s="125"/>
    </row>
    <row r="132" spans="1:18" ht="18" customHeight="1">
      <c r="A132" s="27">
        <f t="shared" si="5"/>
        <v>130</v>
      </c>
      <c r="B132" s="27"/>
      <c r="C132" s="37" t="s">
        <v>179</v>
      </c>
      <c r="D132" s="226" t="s">
        <v>49</v>
      </c>
      <c r="J132" s="70"/>
      <c r="K132" s="118"/>
      <c r="N132" s="126">
        <f t="shared" si="6"/>
      </c>
      <c r="O132" s="127">
        <f t="shared" si="7"/>
      </c>
      <c r="P132" s="127">
        <f t="shared" si="8"/>
      </c>
      <c r="Q132" s="127">
        <f t="shared" si="9"/>
      </c>
      <c r="R132" s="125"/>
    </row>
    <row r="133" spans="1:18" ht="18" customHeight="1">
      <c r="A133" s="27">
        <f aca="true" t="shared" si="10" ref="A133:A171">+A132+1</f>
        <v>131</v>
      </c>
      <c r="B133" s="27"/>
      <c r="C133" s="37" t="s">
        <v>77</v>
      </c>
      <c r="D133" s="226" t="s">
        <v>49</v>
      </c>
      <c r="J133" s="70"/>
      <c r="K133" s="118"/>
      <c r="N133" s="126">
        <f t="shared" si="6"/>
      </c>
      <c r="O133" s="127">
        <f t="shared" si="7"/>
      </c>
      <c r="P133" s="127">
        <f t="shared" si="8"/>
      </c>
      <c r="Q133" s="127">
        <f t="shared" si="9"/>
      </c>
      <c r="R133" s="125"/>
    </row>
    <row r="134" spans="1:18" ht="18" customHeight="1">
      <c r="A134" s="27">
        <f t="shared" si="10"/>
        <v>132</v>
      </c>
      <c r="B134" s="27"/>
      <c r="C134" s="37" t="s">
        <v>180</v>
      </c>
      <c r="D134" s="226" t="s">
        <v>49</v>
      </c>
      <c r="J134" s="70"/>
      <c r="K134" s="118"/>
      <c r="N134" s="126">
        <f t="shared" si="6"/>
      </c>
      <c r="O134" s="127">
        <f t="shared" si="7"/>
      </c>
      <c r="P134" s="127">
        <f t="shared" si="8"/>
      </c>
      <c r="Q134" s="127">
        <f t="shared" si="9"/>
      </c>
      <c r="R134" s="125"/>
    </row>
    <row r="135" spans="1:18" ht="18" customHeight="1">
      <c r="A135" s="27">
        <f t="shared" si="10"/>
        <v>133</v>
      </c>
      <c r="B135" s="27"/>
      <c r="C135" s="37" t="s">
        <v>181</v>
      </c>
      <c r="D135" s="226" t="s">
        <v>49</v>
      </c>
      <c r="J135" s="70"/>
      <c r="K135" s="118"/>
      <c r="N135" s="126">
        <f t="shared" si="6"/>
      </c>
      <c r="O135" s="127">
        <f t="shared" si="7"/>
      </c>
      <c r="P135" s="127">
        <f t="shared" si="8"/>
      </c>
      <c r="Q135" s="127">
        <f t="shared" si="9"/>
      </c>
      <c r="R135" s="125"/>
    </row>
    <row r="136" spans="1:18" ht="18" customHeight="1">
      <c r="A136" s="27">
        <f t="shared" si="10"/>
        <v>134</v>
      </c>
      <c r="B136" s="27"/>
      <c r="C136" s="35" t="s">
        <v>253</v>
      </c>
      <c r="D136" s="74" t="s">
        <v>49</v>
      </c>
      <c r="J136" s="70"/>
      <c r="K136" s="118"/>
      <c r="N136" s="126">
        <f aca="true" t="shared" si="11" ref="N136:N171">IF(E136+F136=8,1,"")</f>
      </c>
      <c r="O136" s="127">
        <f aca="true" t="shared" si="12" ref="O136:O171">IF(E136+F136+G136=12,1,"")</f>
      </c>
      <c r="P136" s="127">
        <f aca="true" t="shared" si="13" ref="P136:P171">IF(E136+F136+G136+H136=16,1,"")</f>
      </c>
      <c r="Q136" s="127">
        <f aca="true" t="shared" si="14" ref="Q136:Q171">IF(E136+F136+G136+H136+I136=20,1,"")</f>
      </c>
      <c r="R136" s="125"/>
    </row>
    <row r="137" spans="1:18" ht="18" customHeight="1">
      <c r="A137" s="27">
        <f t="shared" si="10"/>
        <v>135</v>
      </c>
      <c r="B137" s="27"/>
      <c r="C137" s="37" t="s">
        <v>305</v>
      </c>
      <c r="D137" s="226" t="s">
        <v>49</v>
      </c>
      <c r="J137" s="70"/>
      <c r="K137" s="118"/>
      <c r="N137" s="126">
        <f t="shared" si="11"/>
      </c>
      <c r="O137" s="127">
        <f t="shared" si="12"/>
      </c>
      <c r="P137" s="127">
        <f t="shared" si="13"/>
      </c>
      <c r="Q137" s="127">
        <f t="shared" si="14"/>
      </c>
      <c r="R137" s="125"/>
    </row>
    <row r="138" spans="1:18" ht="18" customHeight="1">
      <c r="A138" s="27">
        <f t="shared" si="10"/>
        <v>136</v>
      </c>
      <c r="B138" s="27"/>
      <c r="C138" s="35" t="s">
        <v>366</v>
      </c>
      <c r="D138" s="248" t="s">
        <v>56</v>
      </c>
      <c r="J138" s="70"/>
      <c r="K138" s="118"/>
      <c r="N138" s="126">
        <f t="shared" si="11"/>
      </c>
      <c r="O138" s="127">
        <f t="shared" si="12"/>
      </c>
      <c r="P138" s="127">
        <f t="shared" si="13"/>
      </c>
      <c r="Q138" s="127">
        <f t="shared" si="14"/>
      </c>
      <c r="R138" s="125"/>
    </row>
    <row r="139" spans="1:18" ht="18" customHeight="1">
      <c r="A139" s="27">
        <f t="shared" si="10"/>
        <v>137</v>
      </c>
      <c r="C139" s="37" t="s">
        <v>310</v>
      </c>
      <c r="D139" s="248" t="s">
        <v>56</v>
      </c>
      <c r="E139" s="70"/>
      <c r="F139" s="70"/>
      <c r="G139" s="70"/>
      <c r="H139" s="70"/>
      <c r="I139" s="70"/>
      <c r="J139" s="70"/>
      <c r="K139" s="117"/>
      <c r="N139" s="126">
        <f t="shared" si="11"/>
      </c>
      <c r="O139" s="127">
        <f t="shared" si="12"/>
      </c>
      <c r="P139" s="127">
        <f t="shared" si="13"/>
      </c>
      <c r="Q139" s="127">
        <f t="shared" si="14"/>
      </c>
      <c r="R139" s="125"/>
    </row>
    <row r="140" spans="1:18" ht="18" customHeight="1">
      <c r="A140" s="27">
        <f t="shared" si="10"/>
        <v>138</v>
      </c>
      <c r="B140" s="27"/>
      <c r="C140" s="37" t="s">
        <v>307</v>
      </c>
      <c r="D140" s="248" t="s">
        <v>56</v>
      </c>
      <c r="J140" s="70"/>
      <c r="N140" s="126">
        <f t="shared" si="11"/>
      </c>
      <c r="O140" s="127">
        <f t="shared" si="12"/>
      </c>
      <c r="P140" s="127">
        <f t="shared" si="13"/>
      </c>
      <c r="Q140" s="127">
        <f t="shared" si="14"/>
      </c>
      <c r="R140" s="125"/>
    </row>
    <row r="141" spans="1:18" ht="18" customHeight="1">
      <c r="A141" s="27">
        <f t="shared" si="10"/>
        <v>139</v>
      </c>
      <c r="B141" s="27"/>
      <c r="C141" s="37" t="s">
        <v>308</v>
      </c>
      <c r="D141" s="248" t="s">
        <v>56</v>
      </c>
      <c r="J141" s="70"/>
      <c r="N141" s="126">
        <f t="shared" si="11"/>
      </c>
      <c r="O141" s="127">
        <f t="shared" si="12"/>
      </c>
      <c r="P141" s="127">
        <f t="shared" si="13"/>
      </c>
      <c r="Q141" s="127">
        <f t="shared" si="14"/>
      </c>
      <c r="R141" s="125"/>
    </row>
    <row r="142" spans="1:18" ht="18" customHeight="1">
      <c r="A142" s="27">
        <f t="shared" si="10"/>
        <v>140</v>
      </c>
      <c r="B142" s="27"/>
      <c r="C142" s="37" t="s">
        <v>316</v>
      </c>
      <c r="D142" s="248" t="s">
        <v>56</v>
      </c>
      <c r="E142" s="70"/>
      <c r="F142" s="70"/>
      <c r="G142" s="70"/>
      <c r="H142" s="70"/>
      <c r="I142" s="70"/>
      <c r="J142" s="70"/>
      <c r="N142" s="126">
        <f t="shared" si="11"/>
      </c>
      <c r="O142" s="127">
        <f t="shared" si="12"/>
      </c>
      <c r="P142" s="127">
        <f t="shared" si="13"/>
      </c>
      <c r="Q142" s="127">
        <f t="shared" si="14"/>
      </c>
      <c r="R142" s="125"/>
    </row>
    <row r="143" spans="1:18" ht="18" customHeight="1">
      <c r="A143" s="27">
        <f t="shared" si="10"/>
        <v>141</v>
      </c>
      <c r="B143" s="27"/>
      <c r="C143" s="37" t="s">
        <v>311</v>
      </c>
      <c r="D143" s="57" t="s">
        <v>58</v>
      </c>
      <c r="J143" s="70"/>
      <c r="N143" s="126">
        <f t="shared" si="11"/>
      </c>
      <c r="O143" s="127">
        <f t="shared" si="12"/>
      </c>
      <c r="P143" s="127">
        <f t="shared" si="13"/>
      </c>
      <c r="Q143" s="127">
        <f t="shared" si="14"/>
      </c>
      <c r="R143" s="125"/>
    </row>
    <row r="144" spans="1:18" ht="18" customHeight="1">
      <c r="A144" s="27">
        <f t="shared" si="10"/>
        <v>142</v>
      </c>
      <c r="B144" s="27"/>
      <c r="C144" s="37" t="s">
        <v>195</v>
      </c>
      <c r="D144" s="250" t="s">
        <v>52</v>
      </c>
      <c r="J144" s="70"/>
      <c r="N144" s="126">
        <f t="shared" si="11"/>
      </c>
      <c r="O144" s="127">
        <f t="shared" si="12"/>
      </c>
      <c r="P144" s="127">
        <f t="shared" si="13"/>
      </c>
      <c r="Q144" s="127">
        <f t="shared" si="14"/>
      </c>
      <c r="R144" s="125"/>
    </row>
    <row r="145" spans="1:18" ht="18" customHeight="1">
      <c r="A145" s="27">
        <f t="shared" si="10"/>
        <v>143</v>
      </c>
      <c r="B145" s="27"/>
      <c r="C145" s="37" t="s">
        <v>229</v>
      </c>
      <c r="D145" s="250" t="s">
        <v>52</v>
      </c>
      <c r="J145" s="70"/>
      <c r="N145" s="126">
        <f t="shared" si="11"/>
      </c>
      <c r="O145" s="127">
        <f t="shared" si="12"/>
      </c>
      <c r="P145" s="127">
        <f t="shared" si="13"/>
      </c>
      <c r="Q145" s="127">
        <f t="shared" si="14"/>
      </c>
      <c r="R145" s="125"/>
    </row>
    <row r="146" spans="1:18" ht="18" customHeight="1">
      <c r="A146" s="27">
        <f t="shared" si="10"/>
        <v>144</v>
      </c>
      <c r="B146" s="27"/>
      <c r="C146" s="37" t="s">
        <v>203</v>
      </c>
      <c r="D146" s="250" t="s">
        <v>52</v>
      </c>
      <c r="J146" s="70"/>
      <c r="N146" s="126">
        <f t="shared" si="11"/>
      </c>
      <c r="O146" s="127">
        <f t="shared" si="12"/>
      </c>
      <c r="P146" s="127">
        <f t="shared" si="13"/>
      </c>
      <c r="Q146" s="127">
        <f t="shared" si="14"/>
      </c>
      <c r="R146" s="125"/>
    </row>
    <row r="147" spans="1:18" ht="18" customHeight="1">
      <c r="A147" s="27">
        <f t="shared" si="10"/>
        <v>145</v>
      </c>
      <c r="B147" s="27"/>
      <c r="C147" s="37" t="s">
        <v>230</v>
      </c>
      <c r="D147" s="74" t="s">
        <v>51</v>
      </c>
      <c r="J147" s="70"/>
      <c r="N147" s="126">
        <f t="shared" si="11"/>
      </c>
      <c r="O147" s="127">
        <f t="shared" si="12"/>
      </c>
      <c r="P147" s="127">
        <f t="shared" si="13"/>
      </c>
      <c r="Q147" s="127">
        <f t="shared" si="14"/>
      </c>
      <c r="R147" s="125"/>
    </row>
    <row r="148" spans="1:18" ht="18" customHeight="1">
      <c r="A148" s="27">
        <f t="shared" si="10"/>
        <v>146</v>
      </c>
      <c r="B148" s="27"/>
      <c r="C148" s="35" t="s">
        <v>207</v>
      </c>
      <c r="D148" s="74" t="s">
        <v>51</v>
      </c>
      <c r="J148" s="70"/>
      <c r="N148" s="126">
        <f t="shared" si="11"/>
      </c>
      <c r="O148" s="127">
        <f t="shared" si="12"/>
      </c>
      <c r="P148" s="127">
        <f t="shared" si="13"/>
      </c>
      <c r="Q148" s="127">
        <f t="shared" si="14"/>
      </c>
      <c r="R148" s="125"/>
    </row>
    <row r="149" spans="1:18" ht="18" customHeight="1">
      <c r="A149" s="27">
        <f t="shared" si="10"/>
        <v>147</v>
      </c>
      <c r="B149" s="27"/>
      <c r="C149" s="37" t="s">
        <v>231</v>
      </c>
      <c r="D149" s="57" t="s">
        <v>51</v>
      </c>
      <c r="J149" s="70"/>
      <c r="N149" s="126">
        <f t="shared" si="11"/>
      </c>
      <c r="O149" s="127">
        <f t="shared" si="12"/>
      </c>
      <c r="P149" s="127">
        <f t="shared" si="13"/>
      </c>
      <c r="Q149" s="127">
        <f t="shared" si="14"/>
      </c>
      <c r="R149" s="125"/>
    </row>
    <row r="150" spans="1:18" ht="18" customHeight="1">
      <c r="A150" s="27">
        <f t="shared" si="10"/>
        <v>148</v>
      </c>
      <c r="B150" s="27"/>
      <c r="C150" s="37" t="s">
        <v>209</v>
      </c>
      <c r="D150" s="74" t="s">
        <v>51</v>
      </c>
      <c r="J150" s="70"/>
      <c r="N150" s="126">
        <f t="shared" si="11"/>
      </c>
      <c r="O150" s="127">
        <f t="shared" si="12"/>
      </c>
      <c r="P150" s="127">
        <f t="shared" si="13"/>
      </c>
      <c r="Q150" s="127">
        <f t="shared" si="14"/>
      </c>
      <c r="R150" s="125"/>
    </row>
    <row r="151" spans="1:18" ht="18" customHeight="1">
      <c r="A151" s="27">
        <f t="shared" si="10"/>
        <v>149</v>
      </c>
      <c r="B151" s="27"/>
      <c r="C151" s="37" t="s">
        <v>259</v>
      </c>
      <c r="D151" s="74" t="s">
        <v>51</v>
      </c>
      <c r="J151" s="70"/>
      <c r="N151" s="126">
        <f t="shared" si="11"/>
      </c>
      <c r="O151" s="127">
        <f t="shared" si="12"/>
      </c>
      <c r="P151" s="127">
        <f t="shared" si="13"/>
      </c>
      <c r="Q151" s="127">
        <f t="shared" si="14"/>
      </c>
      <c r="R151" s="125"/>
    </row>
    <row r="152" spans="1:18" ht="18" customHeight="1">
      <c r="A152" s="27">
        <f t="shared" si="10"/>
        <v>150</v>
      </c>
      <c r="C152" s="37" t="s">
        <v>299</v>
      </c>
      <c r="D152" s="74" t="s">
        <v>51</v>
      </c>
      <c r="J152" s="70"/>
      <c r="N152" s="126">
        <f t="shared" si="11"/>
      </c>
      <c r="O152" s="127">
        <f t="shared" si="12"/>
      </c>
      <c r="P152" s="127">
        <f t="shared" si="13"/>
      </c>
      <c r="Q152" s="127">
        <f t="shared" si="14"/>
      </c>
      <c r="R152" s="125"/>
    </row>
    <row r="153" spans="1:18" ht="18" customHeight="1">
      <c r="A153" s="27">
        <f t="shared" si="10"/>
        <v>151</v>
      </c>
      <c r="C153" s="37" t="s">
        <v>300</v>
      </c>
      <c r="D153" s="74" t="s">
        <v>51</v>
      </c>
      <c r="J153" s="70"/>
      <c r="N153" s="126">
        <f t="shared" si="11"/>
      </c>
      <c r="O153" s="127">
        <f t="shared" si="12"/>
      </c>
      <c r="P153" s="127">
        <f t="shared" si="13"/>
      </c>
      <c r="Q153" s="127">
        <f t="shared" si="14"/>
      </c>
      <c r="R153" s="125"/>
    </row>
    <row r="154" spans="1:18" ht="18" customHeight="1">
      <c r="A154" s="27">
        <f t="shared" si="10"/>
        <v>152</v>
      </c>
      <c r="C154" s="37" t="s">
        <v>296</v>
      </c>
      <c r="D154" s="74" t="s">
        <v>51</v>
      </c>
      <c r="J154" s="70"/>
      <c r="N154" s="126">
        <f t="shared" si="11"/>
      </c>
      <c r="O154" s="127">
        <f t="shared" si="12"/>
      </c>
      <c r="P154" s="127">
        <f t="shared" si="13"/>
      </c>
      <c r="Q154" s="127">
        <f t="shared" si="14"/>
      </c>
      <c r="R154" s="125"/>
    </row>
    <row r="155" spans="1:18" ht="18" customHeight="1">
      <c r="A155" s="27">
        <f t="shared" si="10"/>
        <v>153</v>
      </c>
      <c r="C155" s="36" t="s">
        <v>225</v>
      </c>
      <c r="D155" s="74" t="s">
        <v>51</v>
      </c>
      <c r="J155" s="70"/>
      <c r="N155" s="126">
        <f t="shared" si="11"/>
      </c>
      <c r="O155" s="127">
        <f t="shared" si="12"/>
      </c>
      <c r="P155" s="127">
        <f t="shared" si="13"/>
      </c>
      <c r="Q155" s="127">
        <f t="shared" si="14"/>
      </c>
      <c r="R155" s="125"/>
    </row>
    <row r="156" spans="1:18" ht="18" customHeight="1">
      <c r="A156" s="27">
        <f t="shared" si="10"/>
        <v>154</v>
      </c>
      <c r="C156" s="35" t="s">
        <v>232</v>
      </c>
      <c r="D156" s="74" t="s">
        <v>51</v>
      </c>
      <c r="J156" s="70"/>
      <c r="N156" s="126">
        <f t="shared" si="11"/>
      </c>
      <c r="O156" s="127">
        <f t="shared" si="12"/>
      </c>
      <c r="P156" s="127">
        <f t="shared" si="13"/>
      </c>
      <c r="Q156" s="127">
        <f t="shared" si="14"/>
      </c>
      <c r="R156" s="125"/>
    </row>
    <row r="157" spans="1:18" ht="18" customHeight="1">
      <c r="A157" s="27">
        <f t="shared" si="10"/>
        <v>155</v>
      </c>
      <c r="C157" s="37" t="s">
        <v>263</v>
      </c>
      <c r="D157" s="74" t="s">
        <v>51</v>
      </c>
      <c r="J157" s="70"/>
      <c r="N157" s="126">
        <f t="shared" si="11"/>
      </c>
      <c r="O157" s="127">
        <f t="shared" si="12"/>
      </c>
      <c r="P157" s="127">
        <f t="shared" si="13"/>
      </c>
      <c r="Q157" s="127">
        <f t="shared" si="14"/>
      </c>
      <c r="R157" s="125"/>
    </row>
    <row r="158" spans="1:18" ht="18" customHeight="1">
      <c r="A158" s="27">
        <f t="shared" si="10"/>
        <v>156</v>
      </c>
      <c r="C158" s="37" t="s">
        <v>205</v>
      </c>
      <c r="D158" s="57" t="s">
        <v>51</v>
      </c>
      <c r="J158" s="70"/>
      <c r="N158" s="126">
        <f t="shared" si="11"/>
      </c>
      <c r="O158" s="127">
        <f t="shared" si="12"/>
      </c>
      <c r="P158" s="127">
        <f t="shared" si="13"/>
      </c>
      <c r="Q158" s="127">
        <f t="shared" si="14"/>
      </c>
      <c r="R158" s="125"/>
    </row>
    <row r="159" spans="1:18" ht="18" customHeight="1">
      <c r="A159" s="27">
        <f t="shared" si="10"/>
        <v>157</v>
      </c>
      <c r="C159" s="37" t="s">
        <v>206</v>
      </c>
      <c r="D159" s="57" t="s">
        <v>51</v>
      </c>
      <c r="J159" s="70"/>
      <c r="N159" s="126">
        <f t="shared" si="11"/>
      </c>
      <c r="O159" s="127">
        <f t="shared" si="12"/>
      </c>
      <c r="P159" s="127">
        <f t="shared" si="13"/>
      </c>
      <c r="Q159" s="127">
        <f t="shared" si="14"/>
      </c>
      <c r="R159" s="125"/>
    </row>
    <row r="160" spans="1:18" ht="18" customHeight="1">
      <c r="A160" s="27">
        <f t="shared" si="10"/>
        <v>158</v>
      </c>
      <c r="B160" s="27"/>
      <c r="C160" s="37" t="s">
        <v>214</v>
      </c>
      <c r="D160" s="74" t="s">
        <v>51</v>
      </c>
      <c r="J160" s="70"/>
      <c r="N160" s="126">
        <f t="shared" si="11"/>
      </c>
      <c r="O160" s="127">
        <f t="shared" si="12"/>
      </c>
      <c r="P160" s="127">
        <f t="shared" si="13"/>
      </c>
      <c r="Q160" s="127">
        <f t="shared" si="14"/>
      </c>
      <c r="R160" s="125"/>
    </row>
    <row r="161" spans="1:18" ht="18" customHeight="1">
      <c r="A161" s="27">
        <f t="shared" si="10"/>
        <v>159</v>
      </c>
      <c r="C161" s="37" t="s">
        <v>211</v>
      </c>
      <c r="D161" s="74" t="s">
        <v>51</v>
      </c>
      <c r="J161" s="70"/>
      <c r="N161" s="126">
        <f t="shared" si="11"/>
      </c>
      <c r="O161" s="127">
        <f t="shared" si="12"/>
      </c>
      <c r="P161" s="127">
        <f t="shared" si="13"/>
      </c>
      <c r="Q161" s="127">
        <f t="shared" si="14"/>
      </c>
      <c r="R161" s="37"/>
    </row>
    <row r="162" spans="1:18" ht="18" customHeight="1">
      <c r="A162" s="27">
        <f t="shared" si="10"/>
        <v>160</v>
      </c>
      <c r="C162" s="37" t="s">
        <v>215</v>
      </c>
      <c r="D162" s="74" t="s">
        <v>51</v>
      </c>
      <c r="J162" s="70"/>
      <c r="N162" s="126">
        <f t="shared" si="11"/>
      </c>
      <c r="O162" s="127">
        <f t="shared" si="12"/>
      </c>
      <c r="P162" s="127">
        <f t="shared" si="13"/>
      </c>
      <c r="Q162" s="127">
        <f t="shared" si="14"/>
      </c>
      <c r="R162" s="37"/>
    </row>
    <row r="163" spans="1:17" ht="18" customHeight="1">
      <c r="A163" s="27">
        <f t="shared" si="10"/>
        <v>161</v>
      </c>
      <c r="C163" s="37" t="s">
        <v>220</v>
      </c>
      <c r="D163" s="74" t="s">
        <v>51</v>
      </c>
      <c r="J163" s="70"/>
      <c r="N163" s="126">
        <f t="shared" si="11"/>
      </c>
      <c r="O163" s="127">
        <f t="shared" si="12"/>
      </c>
      <c r="P163" s="127">
        <f t="shared" si="13"/>
      </c>
      <c r="Q163" s="127">
        <f t="shared" si="14"/>
      </c>
    </row>
    <row r="164" spans="1:17" ht="18" customHeight="1">
      <c r="A164" s="27">
        <f t="shared" si="10"/>
        <v>162</v>
      </c>
      <c r="C164" s="36" t="s">
        <v>208</v>
      </c>
      <c r="D164" s="74" t="s">
        <v>51</v>
      </c>
      <c r="J164" s="70"/>
      <c r="N164" s="126">
        <f t="shared" si="11"/>
      </c>
      <c r="O164" s="127">
        <f t="shared" si="12"/>
      </c>
      <c r="P164" s="127">
        <f t="shared" si="13"/>
      </c>
      <c r="Q164" s="127">
        <f t="shared" si="14"/>
      </c>
    </row>
    <row r="165" spans="1:17" ht="18" customHeight="1">
      <c r="A165" s="27">
        <f t="shared" si="10"/>
        <v>163</v>
      </c>
      <c r="C165" s="37" t="s">
        <v>224</v>
      </c>
      <c r="D165" s="74" t="s">
        <v>51</v>
      </c>
      <c r="J165" s="70"/>
      <c r="N165" s="126">
        <f t="shared" si="11"/>
      </c>
      <c r="O165" s="127">
        <f t="shared" si="12"/>
      </c>
      <c r="P165" s="127">
        <f t="shared" si="13"/>
      </c>
      <c r="Q165" s="127">
        <f t="shared" si="14"/>
      </c>
    </row>
    <row r="166" spans="1:17" ht="18" customHeight="1">
      <c r="A166" s="27">
        <f t="shared" si="10"/>
        <v>164</v>
      </c>
      <c r="C166" s="35" t="s">
        <v>368</v>
      </c>
      <c r="D166" s="248" t="s">
        <v>55</v>
      </c>
      <c r="H166" s="82">
        <v>2</v>
      </c>
      <c r="J166" s="70"/>
      <c r="N166" s="126">
        <f t="shared" si="11"/>
      </c>
      <c r="O166" s="127">
        <f t="shared" si="12"/>
      </c>
      <c r="P166" s="127">
        <f t="shared" si="13"/>
      </c>
      <c r="Q166" s="127">
        <f t="shared" si="14"/>
      </c>
    </row>
    <row r="167" spans="1:17" ht="18" customHeight="1">
      <c r="A167" s="27">
        <f t="shared" si="10"/>
        <v>165</v>
      </c>
      <c r="C167" s="37" t="s">
        <v>367</v>
      </c>
      <c r="D167" s="248" t="s">
        <v>55</v>
      </c>
      <c r="F167" s="82">
        <v>1</v>
      </c>
      <c r="J167" s="70"/>
      <c r="N167" s="126">
        <f t="shared" si="11"/>
      </c>
      <c r="O167" s="127">
        <f t="shared" si="12"/>
      </c>
      <c r="P167" s="127">
        <f t="shared" si="13"/>
      </c>
      <c r="Q167" s="127">
        <f t="shared" si="14"/>
      </c>
    </row>
    <row r="168" spans="1:17" ht="18" customHeight="1">
      <c r="A168" s="27">
        <f t="shared" si="10"/>
        <v>166</v>
      </c>
      <c r="J168" s="70">
        <f>IF(COUNT(E168:I168)&gt;0,SUM(E168:I168),"")</f>
      </c>
      <c r="N168" s="126">
        <f t="shared" si="11"/>
      </c>
      <c r="O168" s="127">
        <f t="shared" si="12"/>
      </c>
      <c r="P168" s="127">
        <f t="shared" si="13"/>
      </c>
      <c r="Q168" s="127">
        <f t="shared" si="14"/>
      </c>
    </row>
    <row r="169" spans="1:17" ht="18" customHeight="1">
      <c r="A169" s="27">
        <f t="shared" si="10"/>
        <v>167</v>
      </c>
      <c r="D169" s="226"/>
      <c r="J169" s="70">
        <f>IF(COUNT(E169:I169)&gt;0,SUM(E169:I169),"")</f>
      </c>
      <c r="N169" s="126">
        <f t="shared" si="11"/>
      </c>
      <c r="O169" s="127">
        <f t="shared" si="12"/>
      </c>
      <c r="P169" s="127">
        <f t="shared" si="13"/>
      </c>
      <c r="Q169" s="127">
        <f t="shared" si="14"/>
      </c>
    </row>
    <row r="170" spans="1:17" ht="18" customHeight="1">
      <c r="A170" s="27">
        <f t="shared" si="10"/>
        <v>168</v>
      </c>
      <c r="D170" s="226"/>
      <c r="J170" s="70">
        <f>IF(COUNT(E170:I170)&gt;0,SUM(E170:I170),"")</f>
      </c>
      <c r="N170" s="126">
        <f t="shared" si="11"/>
      </c>
      <c r="O170" s="127">
        <f t="shared" si="12"/>
      </c>
      <c r="P170" s="127">
        <f t="shared" si="13"/>
      </c>
      <c r="Q170" s="127">
        <f t="shared" si="14"/>
      </c>
    </row>
    <row r="171" spans="1:17" ht="18" customHeight="1">
      <c r="A171" s="27">
        <f t="shared" si="10"/>
        <v>169</v>
      </c>
      <c r="D171" s="226"/>
      <c r="J171" s="70">
        <f>IF(COUNT(E171:I171)&gt;0,SUM(E171:I171),"")</f>
      </c>
      <c r="N171" s="126">
        <f t="shared" si="11"/>
      </c>
      <c r="O171" s="127">
        <f t="shared" si="12"/>
      </c>
      <c r="P171" s="127">
        <f t="shared" si="13"/>
      </c>
      <c r="Q171" s="127">
        <f t="shared" si="14"/>
      </c>
    </row>
    <row r="172" spans="14:18" ht="18" customHeight="1">
      <c r="N172" s="128">
        <f>SUM(N3:N171)</f>
        <v>12</v>
      </c>
      <c r="O172" s="128">
        <f>SUM(O3:O171)</f>
        <v>7</v>
      </c>
      <c r="P172" s="128">
        <f>SUM(P3:P171)</f>
        <v>5</v>
      </c>
      <c r="Q172" s="128">
        <f>SUM(Q3:Q171)</f>
        <v>1</v>
      </c>
      <c r="R172" s="128"/>
    </row>
    <row r="174" spans="4:9" ht="18" customHeight="1">
      <c r="D174" s="230" t="s">
        <v>98</v>
      </c>
      <c r="E174" s="82">
        <f>COUNT(E4:E171)</f>
        <v>96</v>
      </c>
      <c r="F174" s="82">
        <f>IF(SUM(F4:F161)&gt;0,COUNT(F4:F171),"")</f>
        <v>87</v>
      </c>
      <c r="G174" s="82">
        <f>IF(SUM(G4:G161)&gt;0,COUNT(G4:G171),"")</f>
        <v>80</v>
      </c>
      <c r="H174" s="82">
        <f>IF(SUM(H4:H161)&gt;0,COUNT(H4:H171),"")</f>
        <v>88</v>
      </c>
      <c r="I174" s="82">
        <f>IF(SUM(I4:I161)&gt;0,COUNT(I4:I161),"")</f>
      </c>
    </row>
    <row r="175" spans="4:9" ht="18" customHeight="1">
      <c r="D175" s="218" t="s">
        <v>127</v>
      </c>
      <c r="E175" s="8">
        <f>AVERAGE(E4:E161)</f>
        <v>2.7916666666666665</v>
      </c>
      <c r="F175" s="8">
        <f>IF(SUM(F4:F161)&gt;0,AVERAGE(F4:F161),"")</f>
        <v>2.5697674418604652</v>
      </c>
      <c r="G175" s="8">
        <f>IF(SUM(G4:G161)&gt;0,AVERAGE(G4:G161),"")</f>
        <v>2.9875</v>
      </c>
      <c r="H175" s="8">
        <f>IF(SUM(H4:H161)&gt;0,AVERAGE(H4:H161),"")</f>
        <v>3.0229885057471266</v>
      </c>
      <c r="I175" s="8">
        <f>IF(SUM(I4:I161)&gt;0,AVERAGE(I4:I171),"")</f>
      </c>
    </row>
    <row r="176" spans="4:9" ht="18" customHeight="1">
      <c r="D176" s="218" t="s">
        <v>260</v>
      </c>
      <c r="E176" s="8">
        <f>COUNTIF(E4:E171,4)</f>
        <v>30</v>
      </c>
      <c r="F176" s="8">
        <f>IF(N172&gt;0,+N172,"")</f>
        <v>12</v>
      </c>
      <c r="G176" s="8">
        <f>IF(O172&gt;0,+O172,"")</f>
        <v>7</v>
      </c>
      <c r="H176" s="8">
        <f>IF(P172&gt;0,+P172,"")</f>
        <v>5</v>
      </c>
      <c r="I176" s="8">
        <f>IF(Q172&gt;0,+Q172,"")</f>
        <v>1</v>
      </c>
    </row>
  </sheetData>
  <sheetProtection/>
  <mergeCells count="1">
    <mergeCell ref="A1:J1"/>
  </mergeCells>
  <printOptions gridLines="1"/>
  <pageMargins left="0.7086614173228347" right="0" top="0.2755905511811024" bottom="0" header="0" footer="0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M1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K11"/>
    </sheetView>
  </sheetViews>
  <sheetFormatPr defaultColWidth="9.140625" defaultRowHeight="18" customHeight="1"/>
  <cols>
    <col min="1" max="1" width="5.140625" style="66" customWidth="1"/>
    <col min="2" max="2" width="6.57421875" style="66" customWidth="1"/>
    <col min="3" max="3" width="3.28125" style="66" hidden="1" customWidth="1"/>
    <col min="4" max="4" width="25.7109375" style="37" customWidth="1"/>
    <col min="5" max="5" width="21.8515625" style="57" customWidth="1"/>
    <col min="6" max="9" width="5.7109375" style="82" customWidth="1"/>
    <col min="10" max="10" width="5.00390625" style="82" customWidth="1"/>
    <col min="11" max="11" width="6.7109375" style="82" customWidth="1"/>
    <col min="12" max="12" width="13.8515625" style="114" customWidth="1"/>
    <col min="13" max="16384" width="9.140625" style="34" customWidth="1"/>
  </cols>
  <sheetData>
    <row r="1" spans="1:13" ht="39" customHeight="1" thickBot="1">
      <c r="A1" s="283" t="str">
        <f>CONCATENATE("PERSONEEL OPGELEGD  ",'Ingeschreven korpsen'!B16)</f>
        <v>PERSONEEL OPGELEGD  2019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136"/>
    </row>
    <row r="2" spans="1:12" s="37" customFormat="1" ht="18" customHeight="1" thickBot="1" thickTop="1">
      <c r="A2" s="67" t="s">
        <v>33</v>
      </c>
      <c r="B2" s="67" t="s">
        <v>97</v>
      </c>
      <c r="C2" s="67"/>
      <c r="D2" s="67" t="s">
        <v>0</v>
      </c>
      <c r="E2" s="73" t="s">
        <v>1</v>
      </c>
      <c r="F2" s="68">
        <v>1</v>
      </c>
      <c r="G2" s="68">
        <v>2</v>
      </c>
      <c r="H2" s="68">
        <v>3</v>
      </c>
      <c r="I2" s="68">
        <v>4</v>
      </c>
      <c r="J2" s="68">
        <v>5</v>
      </c>
      <c r="K2" s="69" t="s">
        <v>2</v>
      </c>
      <c r="L2" s="120" t="s">
        <v>68</v>
      </c>
    </row>
    <row r="3" spans="1:13" s="37" customFormat="1" ht="18" customHeight="1" thickTop="1">
      <c r="A3" s="27">
        <v>1</v>
      </c>
      <c r="B3" s="66">
        <v>2</v>
      </c>
      <c r="C3" s="66"/>
      <c r="D3" s="37" t="s">
        <v>217</v>
      </c>
      <c r="E3" s="74" t="s">
        <v>51</v>
      </c>
      <c r="F3" s="82">
        <v>8</v>
      </c>
      <c r="G3" s="82">
        <v>8</v>
      </c>
      <c r="H3" s="82">
        <v>8</v>
      </c>
      <c r="I3" s="82">
        <v>8</v>
      </c>
      <c r="J3" s="82">
        <v>8.003</v>
      </c>
      <c r="K3" s="70">
        <f>SUM(F3:J3)</f>
        <v>40.003</v>
      </c>
      <c r="L3" s="47"/>
      <c r="M3" s="34"/>
    </row>
    <row r="4" spans="1:13" s="37" customFormat="1" ht="18" customHeight="1">
      <c r="A4" s="27">
        <f>+A3+1</f>
        <v>2</v>
      </c>
      <c r="B4" s="27">
        <v>2</v>
      </c>
      <c r="C4" s="27"/>
      <c r="D4" s="37" t="s">
        <v>301</v>
      </c>
      <c r="E4" s="74" t="s">
        <v>51</v>
      </c>
      <c r="F4" s="82">
        <v>8</v>
      </c>
      <c r="G4" s="82">
        <v>8</v>
      </c>
      <c r="H4" s="82">
        <v>8</v>
      </c>
      <c r="I4" s="82">
        <v>8</v>
      </c>
      <c r="J4" s="82">
        <v>8.002</v>
      </c>
      <c r="K4" s="70">
        <f>SUM(F4:J4)</f>
        <v>40.002</v>
      </c>
      <c r="L4" s="47"/>
      <c r="M4" s="34"/>
    </row>
    <row r="5" spans="1:13" s="37" customFormat="1" ht="18" customHeight="1">
      <c r="A5" s="27">
        <f aca="true" t="shared" si="0" ref="A5:A68">+A4+1</f>
        <v>3</v>
      </c>
      <c r="B5" s="27">
        <v>2</v>
      </c>
      <c r="C5" s="27"/>
      <c r="D5" s="36" t="s">
        <v>174</v>
      </c>
      <c r="E5" s="226" t="s">
        <v>276</v>
      </c>
      <c r="F5" s="82">
        <v>8</v>
      </c>
      <c r="G5" s="82">
        <v>8</v>
      </c>
      <c r="H5" s="82">
        <v>8</v>
      </c>
      <c r="I5" s="82">
        <v>8</v>
      </c>
      <c r="J5" s="82">
        <v>8.001</v>
      </c>
      <c r="K5" s="70">
        <f>SUM(F5:J5)</f>
        <v>40.001</v>
      </c>
      <c r="L5" s="47"/>
      <c r="M5" s="34"/>
    </row>
    <row r="6" spans="1:13" s="37" customFormat="1" ht="18" customHeight="1">
      <c r="A6" s="27">
        <f t="shared" si="0"/>
        <v>4</v>
      </c>
      <c r="B6" s="27">
        <v>2</v>
      </c>
      <c r="C6" s="27"/>
      <c r="D6" s="37" t="s">
        <v>151</v>
      </c>
      <c r="E6" s="226" t="s">
        <v>57</v>
      </c>
      <c r="F6" s="82">
        <v>8</v>
      </c>
      <c r="G6" s="82">
        <v>8</v>
      </c>
      <c r="H6" s="82">
        <v>8</v>
      </c>
      <c r="I6" s="82">
        <v>8</v>
      </c>
      <c r="J6" s="82"/>
      <c r="K6" s="70">
        <v>32</v>
      </c>
      <c r="L6" s="114"/>
      <c r="M6" s="34"/>
    </row>
    <row r="7" spans="1:13" s="37" customFormat="1" ht="18" customHeight="1">
      <c r="A7" s="27">
        <f t="shared" si="0"/>
        <v>5</v>
      </c>
      <c r="B7" s="27">
        <v>2</v>
      </c>
      <c r="C7" s="27"/>
      <c r="D7" s="35" t="s">
        <v>147</v>
      </c>
      <c r="E7" s="74" t="s">
        <v>57</v>
      </c>
      <c r="F7" s="82">
        <v>8</v>
      </c>
      <c r="G7" s="82">
        <v>8</v>
      </c>
      <c r="H7" s="82">
        <v>8</v>
      </c>
      <c r="I7" s="82">
        <v>8</v>
      </c>
      <c r="J7" s="82"/>
      <c r="K7" s="70">
        <v>32</v>
      </c>
      <c r="L7" s="114"/>
      <c r="M7" s="34"/>
    </row>
    <row r="8" spans="1:13" s="37" customFormat="1" ht="18" customHeight="1">
      <c r="A8" s="27">
        <f t="shared" si="0"/>
        <v>6</v>
      </c>
      <c r="B8" s="27">
        <v>2</v>
      </c>
      <c r="C8" s="27"/>
      <c r="D8" s="37" t="s">
        <v>195</v>
      </c>
      <c r="E8" s="57" t="s">
        <v>52</v>
      </c>
      <c r="F8" s="82">
        <v>8</v>
      </c>
      <c r="G8" s="82">
        <v>8</v>
      </c>
      <c r="H8" s="82">
        <v>8</v>
      </c>
      <c r="I8" s="82">
        <v>8</v>
      </c>
      <c r="J8" s="82"/>
      <c r="K8" s="70">
        <v>32</v>
      </c>
      <c r="L8" s="114"/>
      <c r="M8" s="34"/>
    </row>
    <row r="9" spans="1:13" s="37" customFormat="1" ht="18" customHeight="1">
      <c r="A9" s="27">
        <f t="shared" si="0"/>
        <v>7</v>
      </c>
      <c r="B9" s="27">
        <v>2</v>
      </c>
      <c r="C9" s="27"/>
      <c r="D9" s="37" t="s">
        <v>198</v>
      </c>
      <c r="E9" s="57" t="s">
        <v>52</v>
      </c>
      <c r="F9" s="82">
        <v>8</v>
      </c>
      <c r="G9" s="82">
        <v>8</v>
      </c>
      <c r="H9" s="82">
        <v>8</v>
      </c>
      <c r="I9" s="82">
        <v>8</v>
      </c>
      <c r="J9" s="82"/>
      <c r="K9" s="70">
        <v>32</v>
      </c>
      <c r="L9" s="114"/>
      <c r="M9" s="34"/>
    </row>
    <row r="10" spans="1:13" s="37" customFormat="1" ht="18" customHeight="1">
      <c r="A10" s="27">
        <f t="shared" si="0"/>
        <v>8</v>
      </c>
      <c r="B10" s="27">
        <v>2</v>
      </c>
      <c r="C10" s="27"/>
      <c r="D10" s="37" t="s">
        <v>257</v>
      </c>
      <c r="E10" s="74" t="s">
        <v>51</v>
      </c>
      <c r="F10" s="82">
        <v>8</v>
      </c>
      <c r="G10" s="82">
        <v>8</v>
      </c>
      <c r="H10" s="82">
        <v>8</v>
      </c>
      <c r="I10" s="82">
        <v>8</v>
      </c>
      <c r="J10" s="82"/>
      <c r="K10" s="70">
        <v>32</v>
      </c>
      <c r="L10" s="114"/>
      <c r="M10" s="34"/>
    </row>
    <row r="11" spans="1:13" s="37" customFormat="1" ht="18" customHeight="1">
      <c r="A11" s="27">
        <f t="shared" si="0"/>
        <v>9</v>
      </c>
      <c r="B11" s="27">
        <v>2</v>
      </c>
      <c r="C11" s="27"/>
      <c r="D11" s="37" t="s">
        <v>204</v>
      </c>
      <c r="E11" s="74" t="s">
        <v>51</v>
      </c>
      <c r="F11" s="82">
        <v>8</v>
      </c>
      <c r="G11" s="82">
        <v>8</v>
      </c>
      <c r="H11" s="82">
        <v>8</v>
      </c>
      <c r="I11" s="82">
        <v>8</v>
      </c>
      <c r="J11" s="82"/>
      <c r="K11" s="70">
        <v>32</v>
      </c>
      <c r="L11" s="114"/>
      <c r="M11" s="34"/>
    </row>
    <row r="12" spans="1:13" s="37" customFormat="1" ht="18" customHeight="1">
      <c r="A12" s="27">
        <f t="shared" si="0"/>
        <v>10</v>
      </c>
      <c r="B12" s="27">
        <v>2</v>
      </c>
      <c r="C12" s="27"/>
      <c r="D12" s="37" t="s">
        <v>240</v>
      </c>
      <c r="E12" s="74" t="s">
        <v>51</v>
      </c>
      <c r="F12" s="82">
        <v>8</v>
      </c>
      <c r="G12" s="82">
        <v>8</v>
      </c>
      <c r="H12" s="82">
        <v>8</v>
      </c>
      <c r="I12" s="82">
        <v>7</v>
      </c>
      <c r="J12" s="82"/>
      <c r="K12" s="70">
        <v>31</v>
      </c>
      <c r="L12" s="114"/>
      <c r="M12" s="34"/>
    </row>
    <row r="13" spans="1:13" s="37" customFormat="1" ht="18" customHeight="1">
      <c r="A13" s="27">
        <f t="shared" si="0"/>
        <v>11</v>
      </c>
      <c r="B13" s="27">
        <v>2</v>
      </c>
      <c r="C13" s="27"/>
      <c r="D13" s="37" t="s">
        <v>223</v>
      </c>
      <c r="E13" s="74" t="s">
        <v>51</v>
      </c>
      <c r="F13" s="82">
        <v>8</v>
      </c>
      <c r="G13" s="82">
        <v>7</v>
      </c>
      <c r="H13" s="82">
        <v>8</v>
      </c>
      <c r="I13" s="82">
        <v>8</v>
      </c>
      <c r="J13" s="82"/>
      <c r="K13" s="70">
        <v>31</v>
      </c>
      <c r="L13" s="114"/>
      <c r="M13" s="34"/>
    </row>
    <row r="14" spans="1:13" s="37" customFormat="1" ht="18" customHeight="1">
      <c r="A14" s="27">
        <f t="shared" si="0"/>
        <v>12</v>
      </c>
      <c r="B14" s="66">
        <v>2</v>
      </c>
      <c r="C14" s="66"/>
      <c r="D14" s="37" t="s">
        <v>218</v>
      </c>
      <c r="E14" s="74" t="s">
        <v>51</v>
      </c>
      <c r="F14" s="82">
        <v>8</v>
      </c>
      <c r="G14" s="82">
        <v>8</v>
      </c>
      <c r="H14" s="82">
        <v>8</v>
      </c>
      <c r="I14" s="82">
        <v>7</v>
      </c>
      <c r="J14" s="82"/>
      <c r="K14" s="70">
        <v>31</v>
      </c>
      <c r="L14" s="114"/>
      <c r="M14" s="34"/>
    </row>
    <row r="15" spans="1:13" s="37" customFormat="1" ht="18" customHeight="1">
      <c r="A15" s="27">
        <f t="shared" si="0"/>
        <v>13</v>
      </c>
      <c r="B15" s="27">
        <v>2</v>
      </c>
      <c r="C15" s="27"/>
      <c r="D15" s="37" t="s">
        <v>250</v>
      </c>
      <c r="E15" s="57" t="s">
        <v>60</v>
      </c>
      <c r="F15" s="82">
        <v>8</v>
      </c>
      <c r="G15" s="82">
        <v>8</v>
      </c>
      <c r="H15" s="82">
        <v>8</v>
      </c>
      <c r="I15" s="82">
        <v>6</v>
      </c>
      <c r="J15" s="82"/>
      <c r="K15" s="70">
        <v>30</v>
      </c>
      <c r="L15" s="114"/>
      <c r="M15" s="50"/>
    </row>
    <row r="16" spans="1:12" s="37" customFormat="1" ht="18" customHeight="1">
      <c r="A16" s="27">
        <f t="shared" si="0"/>
        <v>14</v>
      </c>
      <c r="B16" s="27">
        <v>2</v>
      </c>
      <c r="C16" s="27"/>
      <c r="D16" s="35" t="s">
        <v>148</v>
      </c>
      <c r="E16" s="74" t="s">
        <v>57</v>
      </c>
      <c r="F16" s="82">
        <v>8</v>
      </c>
      <c r="G16" s="82">
        <v>7</v>
      </c>
      <c r="H16" s="82">
        <v>7</v>
      </c>
      <c r="I16" s="82">
        <v>8</v>
      </c>
      <c r="J16" s="82"/>
      <c r="K16" s="70">
        <v>30</v>
      </c>
      <c r="L16" s="114"/>
    </row>
    <row r="17" spans="1:12" s="37" customFormat="1" ht="18" customHeight="1">
      <c r="A17" s="27">
        <f t="shared" si="0"/>
        <v>15</v>
      </c>
      <c r="B17" s="27">
        <v>2</v>
      </c>
      <c r="C17" s="27"/>
      <c r="D17" s="36" t="s">
        <v>170</v>
      </c>
      <c r="E17" s="226" t="s">
        <v>276</v>
      </c>
      <c r="F17" s="82">
        <v>6</v>
      </c>
      <c r="G17" s="82">
        <v>8</v>
      </c>
      <c r="H17" s="82">
        <v>8</v>
      </c>
      <c r="I17" s="82">
        <v>8</v>
      </c>
      <c r="J17" s="82"/>
      <c r="K17" s="70">
        <v>30</v>
      </c>
      <c r="L17" s="114"/>
    </row>
    <row r="18" spans="1:13" s="37" customFormat="1" ht="18" customHeight="1">
      <c r="A18" s="27">
        <f t="shared" si="0"/>
        <v>16</v>
      </c>
      <c r="B18" s="27">
        <v>2</v>
      </c>
      <c r="C18" s="27"/>
      <c r="D18" s="37" t="s">
        <v>196</v>
      </c>
      <c r="E18" s="57" t="s">
        <v>52</v>
      </c>
      <c r="F18" s="82">
        <v>8</v>
      </c>
      <c r="G18" s="82">
        <v>8</v>
      </c>
      <c r="H18" s="82">
        <v>8</v>
      </c>
      <c r="I18" s="82">
        <v>6</v>
      </c>
      <c r="J18" s="82"/>
      <c r="K18" s="70">
        <v>30</v>
      </c>
      <c r="L18" s="114"/>
      <c r="M18" s="34"/>
    </row>
    <row r="19" spans="1:13" s="37" customFormat="1" ht="18" customHeight="1">
      <c r="A19" s="27">
        <f t="shared" si="0"/>
        <v>17</v>
      </c>
      <c r="B19" s="27">
        <v>2</v>
      </c>
      <c r="C19" s="27"/>
      <c r="D19" s="37" t="s">
        <v>199</v>
      </c>
      <c r="E19" s="57" t="s">
        <v>52</v>
      </c>
      <c r="F19" s="82">
        <v>8</v>
      </c>
      <c r="G19" s="82">
        <v>8</v>
      </c>
      <c r="H19" s="82">
        <v>8</v>
      </c>
      <c r="I19" s="82">
        <v>6</v>
      </c>
      <c r="J19" s="82"/>
      <c r="K19" s="70">
        <v>30</v>
      </c>
      <c r="L19" s="114"/>
      <c r="M19" s="34"/>
    </row>
    <row r="20" spans="1:13" s="37" customFormat="1" ht="18" customHeight="1">
      <c r="A20" s="27">
        <f t="shared" si="0"/>
        <v>18</v>
      </c>
      <c r="B20" s="27">
        <v>2</v>
      </c>
      <c r="C20" s="97"/>
      <c r="D20" s="37" t="s">
        <v>210</v>
      </c>
      <c r="E20" s="74" t="s">
        <v>51</v>
      </c>
      <c r="F20" s="82">
        <v>8</v>
      </c>
      <c r="G20" s="82">
        <v>7</v>
      </c>
      <c r="H20" s="82">
        <v>8</v>
      </c>
      <c r="I20" s="82">
        <v>7</v>
      </c>
      <c r="J20" s="82"/>
      <c r="K20" s="70">
        <v>30</v>
      </c>
      <c r="L20" s="114"/>
      <c r="M20" s="34"/>
    </row>
    <row r="21" spans="1:13" s="37" customFormat="1" ht="18" customHeight="1">
      <c r="A21" s="27">
        <f t="shared" si="0"/>
        <v>19</v>
      </c>
      <c r="B21" s="66">
        <v>2</v>
      </c>
      <c r="C21" s="66"/>
      <c r="D21" s="35" t="s">
        <v>216</v>
      </c>
      <c r="E21" s="74" t="s">
        <v>51</v>
      </c>
      <c r="F21" s="82">
        <v>8</v>
      </c>
      <c r="G21" s="82">
        <v>6</v>
      </c>
      <c r="H21" s="82">
        <v>8</v>
      </c>
      <c r="I21" s="82">
        <v>8</v>
      </c>
      <c r="J21" s="82"/>
      <c r="K21" s="70">
        <v>30</v>
      </c>
      <c r="L21" s="114"/>
      <c r="M21" s="34"/>
    </row>
    <row r="22" spans="1:13" s="37" customFormat="1" ht="18" customHeight="1">
      <c r="A22" s="27">
        <f t="shared" si="0"/>
        <v>20</v>
      </c>
      <c r="B22" s="66">
        <v>2</v>
      </c>
      <c r="C22" s="66"/>
      <c r="D22" s="37" t="s">
        <v>295</v>
      </c>
      <c r="E22" s="74" t="s">
        <v>51</v>
      </c>
      <c r="F22" s="82">
        <v>7</v>
      </c>
      <c r="G22" s="82">
        <v>7</v>
      </c>
      <c r="H22" s="82">
        <v>8</v>
      </c>
      <c r="I22" s="82">
        <v>8</v>
      </c>
      <c r="J22" s="82"/>
      <c r="K22" s="70">
        <v>30</v>
      </c>
      <c r="L22" s="114"/>
      <c r="M22" s="34"/>
    </row>
    <row r="23" spans="1:13" s="37" customFormat="1" ht="18" customHeight="1">
      <c r="A23" s="27">
        <f t="shared" si="0"/>
        <v>21</v>
      </c>
      <c r="B23" s="27">
        <v>2</v>
      </c>
      <c r="C23" s="27"/>
      <c r="D23" s="36" t="s">
        <v>221</v>
      </c>
      <c r="E23" s="74" t="s">
        <v>51</v>
      </c>
      <c r="F23" s="82">
        <v>7</v>
      </c>
      <c r="G23" s="82">
        <v>6</v>
      </c>
      <c r="H23" s="82">
        <v>8</v>
      </c>
      <c r="I23" s="82">
        <v>8</v>
      </c>
      <c r="J23" s="82"/>
      <c r="K23" s="70">
        <v>29</v>
      </c>
      <c r="L23" s="114"/>
      <c r="M23" s="34"/>
    </row>
    <row r="24" spans="1:13" s="37" customFormat="1" ht="18" customHeight="1">
      <c r="A24" s="27">
        <f t="shared" si="0"/>
        <v>22</v>
      </c>
      <c r="B24" s="27">
        <v>2</v>
      </c>
      <c r="C24" s="27"/>
      <c r="D24" s="37" t="s">
        <v>213</v>
      </c>
      <c r="E24" s="74" t="s">
        <v>51</v>
      </c>
      <c r="F24" s="82">
        <v>7</v>
      </c>
      <c r="G24" s="82">
        <v>7</v>
      </c>
      <c r="H24" s="82">
        <v>8</v>
      </c>
      <c r="I24" s="82">
        <v>7</v>
      </c>
      <c r="J24" s="82"/>
      <c r="K24" s="70">
        <v>29</v>
      </c>
      <c r="L24" s="114"/>
      <c r="M24" s="34"/>
    </row>
    <row r="25" spans="1:13" s="37" customFormat="1" ht="18" customHeight="1">
      <c r="A25" s="27">
        <f t="shared" si="0"/>
        <v>23</v>
      </c>
      <c r="B25" s="27">
        <v>2</v>
      </c>
      <c r="C25" s="27"/>
      <c r="D25" s="37" t="s">
        <v>135</v>
      </c>
      <c r="E25" s="57" t="s">
        <v>60</v>
      </c>
      <c r="F25" s="82">
        <v>8</v>
      </c>
      <c r="G25" s="82">
        <v>7</v>
      </c>
      <c r="H25" s="82">
        <v>6</v>
      </c>
      <c r="I25" s="82">
        <v>7</v>
      </c>
      <c r="J25" s="82"/>
      <c r="K25" s="70">
        <v>28</v>
      </c>
      <c r="L25" s="114"/>
      <c r="M25" s="34"/>
    </row>
    <row r="26" spans="1:13" s="37" customFormat="1" ht="18" customHeight="1">
      <c r="A26" s="27">
        <f t="shared" si="0"/>
        <v>24</v>
      </c>
      <c r="B26" s="27">
        <v>2</v>
      </c>
      <c r="C26" s="27"/>
      <c r="D26" s="37" t="s">
        <v>300</v>
      </c>
      <c r="E26" s="74" t="s">
        <v>51</v>
      </c>
      <c r="F26" s="82">
        <v>7</v>
      </c>
      <c r="G26" s="82">
        <v>7</v>
      </c>
      <c r="H26" s="82">
        <v>8</v>
      </c>
      <c r="I26" s="82">
        <v>6</v>
      </c>
      <c r="J26" s="82"/>
      <c r="K26" s="70">
        <v>28</v>
      </c>
      <c r="L26" s="114"/>
      <c r="M26" s="34"/>
    </row>
    <row r="27" spans="1:13" s="37" customFormat="1" ht="18" customHeight="1">
      <c r="A27" s="27">
        <f t="shared" si="0"/>
        <v>25</v>
      </c>
      <c r="B27" s="27">
        <v>2</v>
      </c>
      <c r="C27" s="27"/>
      <c r="D27" s="37" t="s">
        <v>69</v>
      </c>
      <c r="E27" s="74" t="s">
        <v>51</v>
      </c>
      <c r="F27" s="82">
        <v>8</v>
      </c>
      <c r="G27" s="82">
        <v>5</v>
      </c>
      <c r="H27" s="82">
        <v>8</v>
      </c>
      <c r="I27" s="82">
        <v>7</v>
      </c>
      <c r="J27" s="82"/>
      <c r="K27" s="70">
        <v>28</v>
      </c>
      <c r="L27" s="114"/>
      <c r="M27" s="34"/>
    </row>
    <row r="28" spans="1:13" s="37" customFormat="1" ht="18" customHeight="1">
      <c r="A28" s="27">
        <f t="shared" si="0"/>
        <v>26</v>
      </c>
      <c r="B28" s="66">
        <v>2</v>
      </c>
      <c r="C28" s="66"/>
      <c r="D28" s="37" t="s">
        <v>359</v>
      </c>
      <c r="E28" s="74" t="s">
        <v>51</v>
      </c>
      <c r="F28" s="82">
        <v>6</v>
      </c>
      <c r="G28" s="82">
        <v>8</v>
      </c>
      <c r="H28" s="82">
        <v>6</v>
      </c>
      <c r="I28" s="82">
        <v>8</v>
      </c>
      <c r="J28" s="82"/>
      <c r="K28" s="70">
        <v>28</v>
      </c>
      <c r="L28" s="114"/>
      <c r="M28" s="34"/>
    </row>
    <row r="29" spans="1:13" s="37" customFormat="1" ht="18" customHeight="1">
      <c r="A29" s="27">
        <f t="shared" si="0"/>
        <v>27</v>
      </c>
      <c r="B29" s="27">
        <v>2</v>
      </c>
      <c r="C29" s="27"/>
      <c r="D29" s="37" t="s">
        <v>133</v>
      </c>
      <c r="E29" s="57" t="s">
        <v>60</v>
      </c>
      <c r="F29" s="82">
        <v>8</v>
      </c>
      <c r="G29" s="82">
        <v>3</v>
      </c>
      <c r="H29" s="82">
        <v>8</v>
      </c>
      <c r="I29" s="82">
        <v>8</v>
      </c>
      <c r="J29" s="82"/>
      <c r="K29" s="70">
        <v>27</v>
      </c>
      <c r="L29" s="114"/>
      <c r="M29" s="34"/>
    </row>
    <row r="30" spans="1:13" s="37" customFormat="1" ht="18" customHeight="1">
      <c r="A30" s="27">
        <f t="shared" si="0"/>
        <v>28</v>
      </c>
      <c r="B30" s="27">
        <v>2</v>
      </c>
      <c r="C30" s="27"/>
      <c r="D30" s="37" t="s">
        <v>197</v>
      </c>
      <c r="E30" s="57" t="s">
        <v>52</v>
      </c>
      <c r="F30" s="82">
        <v>7</v>
      </c>
      <c r="G30" s="82">
        <v>8</v>
      </c>
      <c r="H30" s="82">
        <v>7</v>
      </c>
      <c r="I30" s="82">
        <v>4</v>
      </c>
      <c r="J30" s="82"/>
      <c r="K30" s="70">
        <v>26</v>
      </c>
      <c r="L30" s="114"/>
      <c r="M30" s="34"/>
    </row>
    <row r="31" spans="1:13" s="37" customFormat="1" ht="18" customHeight="1">
      <c r="A31" s="27">
        <f t="shared" si="0"/>
        <v>29</v>
      </c>
      <c r="B31" s="27">
        <v>2</v>
      </c>
      <c r="C31" s="27"/>
      <c r="D31" s="37" t="s">
        <v>202</v>
      </c>
      <c r="E31" s="57" t="s">
        <v>52</v>
      </c>
      <c r="F31" s="82">
        <v>7</v>
      </c>
      <c r="G31" s="82">
        <v>7</v>
      </c>
      <c r="H31" s="82">
        <v>8</v>
      </c>
      <c r="I31" s="82">
        <v>4</v>
      </c>
      <c r="J31" s="82"/>
      <c r="K31" s="70">
        <v>26</v>
      </c>
      <c r="L31" s="114"/>
      <c r="M31" s="34"/>
    </row>
    <row r="32" spans="1:13" s="37" customFormat="1" ht="18" customHeight="1">
      <c r="A32" s="27">
        <f t="shared" si="0"/>
        <v>30</v>
      </c>
      <c r="B32" s="27">
        <v>2</v>
      </c>
      <c r="C32" s="27"/>
      <c r="D32" s="37" t="s">
        <v>297</v>
      </c>
      <c r="E32" s="74" t="s">
        <v>51</v>
      </c>
      <c r="F32" s="82">
        <v>7</v>
      </c>
      <c r="G32" s="82">
        <v>7</v>
      </c>
      <c r="H32" s="82">
        <v>7</v>
      </c>
      <c r="I32" s="82">
        <v>5</v>
      </c>
      <c r="J32" s="82"/>
      <c r="K32" s="70">
        <v>26</v>
      </c>
      <c r="L32" s="114"/>
      <c r="M32" s="50"/>
    </row>
    <row r="33" spans="1:13" s="37" customFormat="1" ht="18" customHeight="1">
      <c r="A33" s="27">
        <f t="shared" si="0"/>
        <v>31</v>
      </c>
      <c r="B33" s="27">
        <v>2</v>
      </c>
      <c r="C33" s="27"/>
      <c r="D33" s="37" t="s">
        <v>70</v>
      </c>
      <c r="E33" s="226" t="s">
        <v>276</v>
      </c>
      <c r="F33" s="82">
        <v>8</v>
      </c>
      <c r="G33" s="82">
        <v>8</v>
      </c>
      <c r="H33" s="82">
        <v>6</v>
      </c>
      <c r="I33" s="82">
        <v>3</v>
      </c>
      <c r="J33" s="82"/>
      <c r="K33" s="70">
        <v>25</v>
      </c>
      <c r="L33" s="114"/>
      <c r="M33" s="34"/>
    </row>
    <row r="34" spans="1:13" s="37" customFormat="1" ht="18" customHeight="1">
      <c r="A34" s="27">
        <f t="shared" si="0"/>
        <v>32</v>
      </c>
      <c r="B34" s="27">
        <v>2</v>
      </c>
      <c r="C34" s="66"/>
      <c r="D34" s="35" t="s">
        <v>139</v>
      </c>
      <c r="E34" s="226" t="s">
        <v>276</v>
      </c>
      <c r="F34" s="82">
        <v>8</v>
      </c>
      <c r="G34" s="82">
        <v>8</v>
      </c>
      <c r="H34" s="82">
        <v>8</v>
      </c>
      <c r="I34" s="82">
        <v>0</v>
      </c>
      <c r="J34" s="82"/>
      <c r="K34" s="70">
        <v>24</v>
      </c>
      <c r="L34" s="114"/>
      <c r="M34" s="34"/>
    </row>
    <row r="35" spans="1:13" s="37" customFormat="1" ht="18" customHeight="1">
      <c r="A35" s="27">
        <f t="shared" si="0"/>
        <v>33</v>
      </c>
      <c r="B35" s="27">
        <v>2</v>
      </c>
      <c r="C35" s="27"/>
      <c r="D35" s="37" t="s">
        <v>201</v>
      </c>
      <c r="E35" s="57" t="s">
        <v>52</v>
      </c>
      <c r="F35" s="82">
        <v>8</v>
      </c>
      <c r="G35" s="82">
        <v>8</v>
      </c>
      <c r="H35" s="82">
        <v>0</v>
      </c>
      <c r="I35" s="82">
        <v>8</v>
      </c>
      <c r="J35" s="82"/>
      <c r="K35" s="70">
        <v>24</v>
      </c>
      <c r="L35" s="114"/>
      <c r="M35" s="34"/>
    </row>
    <row r="36" spans="1:13" s="37" customFormat="1" ht="18" customHeight="1">
      <c r="A36" s="27">
        <f t="shared" si="0"/>
        <v>34</v>
      </c>
      <c r="B36" s="27">
        <v>2</v>
      </c>
      <c r="C36" s="27"/>
      <c r="D36" s="37" t="s">
        <v>219</v>
      </c>
      <c r="E36" s="74" t="s">
        <v>51</v>
      </c>
      <c r="F36" s="82">
        <v>8</v>
      </c>
      <c r="G36" s="82">
        <v>8</v>
      </c>
      <c r="H36" s="82">
        <v>0</v>
      </c>
      <c r="I36" s="82">
        <v>8</v>
      </c>
      <c r="J36" s="82"/>
      <c r="K36" s="70">
        <v>24</v>
      </c>
      <c r="L36" s="114"/>
      <c r="M36" s="34"/>
    </row>
    <row r="37" spans="1:13" s="37" customFormat="1" ht="18" customHeight="1">
      <c r="A37" s="27">
        <f t="shared" si="0"/>
        <v>35</v>
      </c>
      <c r="B37" s="66">
        <v>2</v>
      </c>
      <c r="C37" s="66"/>
      <c r="D37" s="37" t="s">
        <v>236</v>
      </c>
      <c r="E37" s="74" t="s">
        <v>51</v>
      </c>
      <c r="F37" s="82">
        <v>8</v>
      </c>
      <c r="G37" s="82">
        <v>8</v>
      </c>
      <c r="H37" s="82">
        <v>0</v>
      </c>
      <c r="I37" s="82">
        <v>8</v>
      </c>
      <c r="J37" s="82"/>
      <c r="K37" s="70">
        <v>24</v>
      </c>
      <c r="L37" s="114"/>
      <c r="M37" s="34"/>
    </row>
    <row r="38" spans="1:13" s="37" customFormat="1" ht="18" customHeight="1">
      <c r="A38" s="27">
        <f t="shared" si="0"/>
        <v>36</v>
      </c>
      <c r="B38" s="27">
        <v>2</v>
      </c>
      <c r="C38" s="27"/>
      <c r="D38" s="37" t="s">
        <v>212</v>
      </c>
      <c r="E38" s="226" t="s">
        <v>51</v>
      </c>
      <c r="F38" s="82">
        <v>7</v>
      </c>
      <c r="G38" s="82">
        <v>8</v>
      </c>
      <c r="H38" s="82">
        <v>6</v>
      </c>
      <c r="I38" s="82">
        <v>2</v>
      </c>
      <c r="J38" s="82"/>
      <c r="K38" s="70">
        <v>23</v>
      </c>
      <c r="L38" s="114"/>
      <c r="M38" s="50"/>
    </row>
    <row r="39" spans="1:13" s="37" customFormat="1" ht="18" customHeight="1">
      <c r="A39" s="27">
        <f t="shared" si="0"/>
        <v>37</v>
      </c>
      <c r="B39" s="27">
        <v>2</v>
      </c>
      <c r="C39" s="27"/>
      <c r="D39" s="37" t="s">
        <v>152</v>
      </c>
      <c r="E39" s="57" t="s">
        <v>57</v>
      </c>
      <c r="F39" s="82">
        <v>5</v>
      </c>
      <c r="G39" s="82">
        <v>7</v>
      </c>
      <c r="H39" s="82">
        <v>6</v>
      </c>
      <c r="I39" s="82">
        <v>4</v>
      </c>
      <c r="J39" s="82"/>
      <c r="K39" s="70">
        <v>22</v>
      </c>
      <c r="L39" s="114"/>
      <c r="M39" s="34"/>
    </row>
    <row r="40" spans="1:13" s="37" customFormat="1" ht="18" customHeight="1">
      <c r="A40" s="27">
        <f t="shared" si="0"/>
        <v>38</v>
      </c>
      <c r="B40" s="27">
        <v>2</v>
      </c>
      <c r="C40" s="27"/>
      <c r="D40" s="37" t="s">
        <v>175</v>
      </c>
      <c r="E40" s="226" t="s">
        <v>276</v>
      </c>
      <c r="F40" s="82">
        <v>7</v>
      </c>
      <c r="G40" s="82">
        <v>5</v>
      </c>
      <c r="H40" s="82">
        <v>5</v>
      </c>
      <c r="I40" s="82">
        <v>5</v>
      </c>
      <c r="J40" s="82"/>
      <c r="K40" s="70">
        <v>22</v>
      </c>
      <c r="L40" s="114"/>
      <c r="M40" s="50"/>
    </row>
    <row r="41" spans="1:13" s="37" customFormat="1" ht="18" customHeight="1">
      <c r="A41" s="27">
        <f t="shared" si="0"/>
        <v>39</v>
      </c>
      <c r="B41" s="27">
        <v>2</v>
      </c>
      <c r="C41" s="27"/>
      <c r="D41" s="37" t="s">
        <v>298</v>
      </c>
      <c r="E41" s="74" t="s">
        <v>51</v>
      </c>
      <c r="F41" s="82">
        <v>7</v>
      </c>
      <c r="G41" s="82">
        <v>7</v>
      </c>
      <c r="H41" s="82">
        <v>8</v>
      </c>
      <c r="I41" s="82">
        <v>0</v>
      </c>
      <c r="J41" s="82"/>
      <c r="K41" s="70">
        <v>22</v>
      </c>
      <c r="L41" s="114"/>
      <c r="M41" s="34"/>
    </row>
    <row r="42" spans="1:13" s="37" customFormat="1" ht="18" customHeight="1">
      <c r="A42" s="27">
        <f t="shared" si="0"/>
        <v>40</v>
      </c>
      <c r="B42" s="27">
        <v>2</v>
      </c>
      <c r="C42" s="27"/>
      <c r="D42" s="37" t="s">
        <v>296</v>
      </c>
      <c r="E42" s="74" t="s">
        <v>51</v>
      </c>
      <c r="F42" s="82">
        <v>7</v>
      </c>
      <c r="G42" s="82">
        <v>4</v>
      </c>
      <c r="H42" s="82">
        <v>0</v>
      </c>
      <c r="I42" s="82">
        <v>0</v>
      </c>
      <c r="J42" s="82"/>
      <c r="K42" s="70">
        <v>11</v>
      </c>
      <c r="L42" s="114"/>
      <c r="M42" s="34"/>
    </row>
    <row r="43" spans="1:13" s="37" customFormat="1" ht="18" customHeight="1">
      <c r="A43" s="27">
        <f t="shared" si="0"/>
        <v>41</v>
      </c>
      <c r="B43" s="27">
        <v>2</v>
      </c>
      <c r="C43" s="27"/>
      <c r="D43" s="35" t="s">
        <v>207</v>
      </c>
      <c r="E43" s="74" t="s">
        <v>51</v>
      </c>
      <c r="F43" s="82">
        <v>6</v>
      </c>
      <c r="G43" s="82">
        <v>3</v>
      </c>
      <c r="H43" s="82">
        <v>0</v>
      </c>
      <c r="I43" s="82">
        <v>0</v>
      </c>
      <c r="J43" s="82"/>
      <c r="K43" s="70">
        <v>9</v>
      </c>
      <c r="L43" s="114"/>
      <c r="M43" s="34"/>
    </row>
    <row r="44" spans="1:13" s="37" customFormat="1" ht="18" customHeight="1">
      <c r="A44" s="27">
        <f t="shared" si="0"/>
        <v>42</v>
      </c>
      <c r="B44" s="27">
        <v>2</v>
      </c>
      <c r="C44" s="27"/>
      <c r="D44" s="37" t="s">
        <v>149</v>
      </c>
      <c r="E44" s="226" t="s">
        <v>57</v>
      </c>
      <c r="F44" s="82">
        <v>0</v>
      </c>
      <c r="G44" s="82">
        <v>0</v>
      </c>
      <c r="H44" s="82">
        <v>0</v>
      </c>
      <c r="I44" s="82">
        <v>0</v>
      </c>
      <c r="J44" s="82"/>
      <c r="K44" s="70">
        <v>0</v>
      </c>
      <c r="L44" s="114"/>
      <c r="M44" s="34"/>
    </row>
    <row r="45" spans="1:13" s="37" customFormat="1" ht="18" customHeight="1">
      <c r="A45" s="27"/>
      <c r="B45" s="27"/>
      <c r="C45" s="27"/>
      <c r="E45" s="57"/>
      <c r="F45" s="82"/>
      <c r="G45" s="82"/>
      <c r="H45" s="82"/>
      <c r="I45" s="82"/>
      <c r="J45" s="82"/>
      <c r="K45" s="70"/>
      <c r="L45" s="114"/>
      <c r="M45" s="50"/>
    </row>
    <row r="46" spans="1:11" ht="18" customHeight="1">
      <c r="A46" s="27"/>
      <c r="B46" s="27"/>
      <c r="C46" s="27"/>
      <c r="K46" s="70"/>
    </row>
    <row r="47" spans="1:11" ht="18" customHeight="1">
      <c r="A47" s="27"/>
      <c r="B47" s="27"/>
      <c r="C47" s="27"/>
      <c r="K47" s="70"/>
    </row>
    <row r="48" spans="1:11" ht="18" customHeight="1">
      <c r="A48" s="27"/>
      <c r="B48" s="27"/>
      <c r="C48" s="27"/>
      <c r="K48" s="70"/>
    </row>
    <row r="49" spans="1:13" ht="18" customHeight="1">
      <c r="A49" s="27"/>
      <c r="B49" s="27"/>
      <c r="C49" s="97"/>
      <c r="K49" s="70"/>
      <c r="M49" s="50"/>
    </row>
    <row r="50" spans="1:13" ht="18" customHeight="1">
      <c r="A50" s="27"/>
      <c r="B50" s="27"/>
      <c r="C50" s="27"/>
      <c r="E50" s="74"/>
      <c r="K50" s="70"/>
      <c r="M50" s="50"/>
    </row>
    <row r="51" spans="1:13" ht="18" customHeight="1">
      <c r="A51" s="27"/>
      <c r="B51" s="27"/>
      <c r="C51" s="27"/>
      <c r="K51" s="70"/>
      <c r="M51" s="50"/>
    </row>
    <row r="52" spans="1:13" ht="18" customHeight="1">
      <c r="A52" s="27"/>
      <c r="B52" s="27"/>
      <c r="C52" s="27"/>
      <c r="K52" s="70"/>
      <c r="M52" s="50"/>
    </row>
    <row r="53" spans="1:13" ht="18" customHeight="1">
      <c r="A53" s="27"/>
      <c r="B53" s="27"/>
      <c r="C53" s="27"/>
      <c r="K53" s="70"/>
      <c r="M53" s="50"/>
    </row>
    <row r="54" spans="1:13" ht="18" customHeight="1">
      <c r="A54" s="27"/>
      <c r="B54" s="27"/>
      <c r="C54" s="27"/>
      <c r="E54" s="226"/>
      <c r="K54" s="70"/>
      <c r="M54" s="50"/>
    </row>
    <row r="55" spans="1:13" ht="18" customHeight="1">
      <c r="A55" s="27"/>
      <c r="B55" s="27"/>
      <c r="C55" s="27"/>
      <c r="E55" s="226"/>
      <c r="K55" s="70"/>
      <c r="M55" s="50"/>
    </row>
    <row r="56" spans="1:13" ht="18" customHeight="1">
      <c r="A56" s="27"/>
      <c r="B56" s="27"/>
      <c r="C56" s="27"/>
      <c r="E56" s="226"/>
      <c r="K56" s="70"/>
      <c r="M56" s="50"/>
    </row>
    <row r="57" spans="1:13" ht="18" customHeight="1">
      <c r="A57" s="27"/>
      <c r="B57" s="27"/>
      <c r="C57" s="27"/>
      <c r="D57" s="35"/>
      <c r="E57" s="226"/>
      <c r="K57" s="70"/>
      <c r="M57" s="50"/>
    </row>
    <row r="58" spans="1:13" ht="18" customHeight="1">
      <c r="A58" s="27"/>
      <c r="E58" s="226"/>
      <c r="K58" s="70"/>
      <c r="M58" s="50"/>
    </row>
    <row r="59" spans="1:13" ht="18" customHeight="1">
      <c r="A59" s="27"/>
      <c r="B59" s="27"/>
      <c r="C59" s="27"/>
      <c r="E59" s="226"/>
      <c r="K59" s="70"/>
      <c r="M59" s="50"/>
    </row>
    <row r="60" spans="1:13" ht="18" customHeight="1">
      <c r="A60" s="27"/>
      <c r="B60" s="27"/>
      <c r="C60" s="27"/>
      <c r="E60" s="226"/>
      <c r="K60" s="70"/>
      <c r="M60" s="50"/>
    </row>
    <row r="61" spans="1:13" ht="18" customHeight="1">
      <c r="A61" s="27"/>
      <c r="B61" s="27"/>
      <c r="C61" s="27"/>
      <c r="E61" s="226"/>
      <c r="K61" s="70"/>
      <c r="M61" s="50"/>
    </row>
    <row r="62" spans="1:13" ht="18" customHeight="1">
      <c r="A62" s="27"/>
      <c r="B62" s="27"/>
      <c r="C62" s="27"/>
      <c r="D62" s="50"/>
      <c r="E62" s="226"/>
      <c r="K62" s="70"/>
      <c r="M62" s="50"/>
    </row>
    <row r="63" spans="1:13" ht="18" customHeight="1">
      <c r="A63" s="27"/>
      <c r="B63" s="27"/>
      <c r="C63" s="27"/>
      <c r="E63" s="226"/>
      <c r="K63" s="70"/>
      <c r="M63" s="50"/>
    </row>
    <row r="64" spans="1:13" s="83" customFormat="1" ht="18" customHeight="1">
      <c r="A64" s="27"/>
      <c r="B64" s="27"/>
      <c r="C64" s="27"/>
      <c r="D64" s="35"/>
      <c r="E64" s="226"/>
      <c r="F64" s="82"/>
      <c r="G64" s="82"/>
      <c r="H64" s="82"/>
      <c r="I64" s="82"/>
      <c r="J64" s="82"/>
      <c r="K64" s="70"/>
      <c r="L64" s="114"/>
      <c r="M64" s="50"/>
    </row>
    <row r="65" spans="1:13" s="83" customFormat="1" ht="18" customHeight="1">
      <c r="A65" s="27"/>
      <c r="B65" s="27"/>
      <c r="C65" s="27"/>
      <c r="D65" s="35"/>
      <c r="E65" s="74"/>
      <c r="F65" s="82"/>
      <c r="G65" s="82"/>
      <c r="H65" s="82"/>
      <c r="I65" s="82"/>
      <c r="J65" s="82"/>
      <c r="K65" s="70"/>
      <c r="L65" s="114"/>
      <c r="M65" s="50"/>
    </row>
    <row r="66" spans="1:13" s="83" customFormat="1" ht="18" customHeight="1">
      <c r="A66" s="27"/>
      <c r="B66" s="27"/>
      <c r="C66" s="27"/>
      <c r="D66" s="37"/>
      <c r="E66" s="226"/>
      <c r="F66" s="82"/>
      <c r="G66" s="82"/>
      <c r="H66" s="82"/>
      <c r="I66" s="82"/>
      <c r="J66" s="82"/>
      <c r="K66" s="70"/>
      <c r="L66" s="114"/>
      <c r="M66" s="50"/>
    </row>
    <row r="67" spans="1:13" ht="18" customHeight="1">
      <c r="A67" s="27"/>
      <c r="B67" s="27"/>
      <c r="C67" s="27"/>
      <c r="E67" s="74"/>
      <c r="K67" s="70"/>
      <c r="M67" s="50"/>
    </row>
    <row r="68" spans="1:13" ht="18" customHeight="1">
      <c r="A68" s="27"/>
      <c r="B68" s="27"/>
      <c r="C68" s="27"/>
      <c r="D68" s="36"/>
      <c r="E68" s="74"/>
      <c r="K68" s="70"/>
      <c r="L68" s="138"/>
      <c r="M68" s="50"/>
    </row>
    <row r="69" spans="1:13" ht="18" customHeight="1">
      <c r="A69" s="27"/>
      <c r="B69" s="27"/>
      <c r="C69" s="27"/>
      <c r="E69" s="226"/>
      <c r="K69" s="70"/>
      <c r="M69" s="50"/>
    </row>
    <row r="70" spans="1:13" ht="18" customHeight="1">
      <c r="A70" s="27"/>
      <c r="B70" s="27"/>
      <c r="C70" s="27"/>
      <c r="K70" s="70"/>
      <c r="M70" s="50"/>
    </row>
    <row r="71" spans="1:13" ht="18" customHeight="1">
      <c r="A71" s="27"/>
      <c r="B71" s="27"/>
      <c r="C71" s="27"/>
      <c r="E71" s="74"/>
      <c r="K71" s="70"/>
      <c r="M71" s="50"/>
    </row>
    <row r="72" spans="1:13" ht="18" customHeight="1">
      <c r="A72" s="27"/>
      <c r="B72" s="27"/>
      <c r="C72" s="27"/>
      <c r="K72" s="70"/>
      <c r="M72" s="50"/>
    </row>
    <row r="73" spans="1:13" ht="18" customHeight="1">
      <c r="A73" s="27"/>
      <c r="B73" s="27"/>
      <c r="C73" s="27"/>
      <c r="K73" s="70"/>
      <c r="M73" s="50"/>
    </row>
    <row r="74" spans="1:13" ht="18" customHeight="1">
      <c r="A74" s="27"/>
      <c r="B74" s="27"/>
      <c r="C74" s="97"/>
      <c r="K74" s="70"/>
      <c r="M74" s="50"/>
    </row>
    <row r="75" spans="1:13" ht="18" customHeight="1">
      <c r="A75" s="27"/>
      <c r="B75" s="27"/>
      <c r="C75" s="27"/>
      <c r="K75" s="70"/>
      <c r="M75" s="37"/>
    </row>
    <row r="76" spans="1:13" ht="18" customHeight="1">
      <c r="A76" s="27"/>
      <c r="B76" s="27"/>
      <c r="C76" s="27"/>
      <c r="K76" s="70"/>
      <c r="M76" s="37"/>
    </row>
    <row r="77" spans="1:13" ht="18" customHeight="1">
      <c r="A77" s="27"/>
      <c r="B77" s="27"/>
      <c r="C77" s="27"/>
      <c r="K77" s="70"/>
      <c r="M77" s="37"/>
    </row>
    <row r="78" spans="1:13" ht="18" customHeight="1">
      <c r="A78" s="27"/>
      <c r="B78" s="27"/>
      <c r="C78" s="27"/>
      <c r="K78" s="70"/>
      <c r="M78" s="37"/>
    </row>
    <row r="79" spans="1:13" ht="18" customHeight="1">
      <c r="A79" s="27"/>
      <c r="B79" s="27"/>
      <c r="C79" s="97"/>
      <c r="K79" s="70"/>
      <c r="M79" s="37"/>
    </row>
    <row r="80" spans="1:13" ht="18" customHeight="1">
      <c r="A80" s="27"/>
      <c r="B80" s="27"/>
      <c r="C80" s="27"/>
      <c r="K80" s="70"/>
      <c r="L80" s="138"/>
      <c r="M80" s="37"/>
    </row>
    <row r="81" spans="1:13" ht="18" customHeight="1">
      <c r="A81" s="27"/>
      <c r="B81" s="27"/>
      <c r="C81" s="27"/>
      <c r="E81" s="226"/>
      <c r="K81" s="70"/>
      <c r="L81" s="138"/>
      <c r="M81" s="37"/>
    </row>
    <row r="82" spans="1:13" ht="18" customHeight="1">
      <c r="A82" s="27"/>
      <c r="B82" s="27"/>
      <c r="C82" s="27"/>
      <c r="K82" s="70"/>
      <c r="M82" s="37"/>
    </row>
    <row r="83" spans="1:11" ht="18" customHeight="1">
      <c r="A83" s="27"/>
      <c r="B83" s="27"/>
      <c r="C83" s="27"/>
      <c r="K83" s="70"/>
    </row>
    <row r="84" spans="1:11" ht="18" customHeight="1">
      <c r="A84" s="27"/>
      <c r="B84" s="27"/>
      <c r="C84" s="27"/>
      <c r="K84" s="70"/>
    </row>
    <row r="85" spans="1:11" ht="18" customHeight="1">
      <c r="A85" s="27"/>
      <c r="B85" s="27"/>
      <c r="C85" s="27"/>
      <c r="K85" s="70"/>
    </row>
    <row r="86" spans="1:11" ht="18" customHeight="1">
      <c r="A86" s="27"/>
      <c r="B86" s="27"/>
      <c r="C86" s="27"/>
      <c r="K86" s="70"/>
    </row>
    <row r="87" spans="1:11" ht="18" customHeight="1">
      <c r="A87" s="27"/>
      <c r="B87" s="27"/>
      <c r="C87" s="27"/>
      <c r="K87" s="70"/>
    </row>
    <row r="88" spans="1:11" ht="18" customHeight="1">
      <c r="A88" s="27"/>
      <c r="B88" s="27"/>
      <c r="C88" s="27"/>
      <c r="E88" s="226"/>
      <c r="K88" s="70"/>
    </row>
    <row r="89" spans="1:11" ht="18" customHeight="1">
      <c r="A89" s="27"/>
      <c r="B89" s="27"/>
      <c r="C89" s="27"/>
      <c r="E89" s="226"/>
      <c r="K89" s="70"/>
    </row>
    <row r="90" spans="1:11" ht="18" customHeight="1">
      <c r="A90" s="27"/>
      <c r="B90" s="27"/>
      <c r="C90" s="97"/>
      <c r="E90" s="226"/>
      <c r="K90" s="70"/>
    </row>
    <row r="91" spans="1:11" ht="18" customHeight="1">
      <c r="A91" s="27"/>
      <c r="B91" s="27"/>
      <c r="C91" s="27"/>
      <c r="E91" s="226"/>
      <c r="K91" s="70"/>
    </row>
    <row r="92" spans="1:11" ht="18" customHeight="1">
      <c r="A92" s="27"/>
      <c r="B92" s="27"/>
      <c r="C92" s="27"/>
      <c r="E92" s="226"/>
      <c r="K92" s="70"/>
    </row>
    <row r="93" spans="1:11" ht="18" customHeight="1">
      <c r="A93" s="27"/>
      <c r="B93" s="27"/>
      <c r="C93" s="97"/>
      <c r="D93" s="35"/>
      <c r="E93" s="226"/>
      <c r="K93" s="70"/>
    </row>
    <row r="94" spans="1:11" ht="18" customHeight="1">
      <c r="A94" s="27"/>
      <c r="B94" s="27"/>
      <c r="C94" s="27"/>
      <c r="D94" s="35"/>
      <c r="E94" s="226"/>
      <c r="K94" s="70"/>
    </row>
    <row r="95" spans="1:11" ht="18" customHeight="1">
      <c r="A95" s="27"/>
      <c r="B95" s="27"/>
      <c r="C95" s="97"/>
      <c r="D95" s="36"/>
      <c r="E95" s="226"/>
      <c r="K95" s="70"/>
    </row>
    <row r="96" spans="1:11" ht="18" customHeight="1">
      <c r="A96" s="27"/>
      <c r="B96" s="27"/>
      <c r="D96" s="36"/>
      <c r="E96" s="226"/>
      <c r="K96" s="70"/>
    </row>
    <row r="97" spans="1:11" ht="18" customHeight="1">
      <c r="A97" s="27"/>
      <c r="B97" s="27"/>
      <c r="C97" s="27"/>
      <c r="D97" s="35"/>
      <c r="E97" s="226"/>
      <c r="K97" s="70"/>
    </row>
    <row r="98" spans="1:11" ht="18" customHeight="1">
      <c r="A98" s="27"/>
      <c r="B98" s="27"/>
      <c r="C98" s="27"/>
      <c r="D98" s="35"/>
      <c r="E98" s="226"/>
      <c r="K98" s="70"/>
    </row>
    <row r="99" spans="1:11" ht="18" customHeight="1">
      <c r="A99" s="27"/>
      <c r="B99" s="27"/>
      <c r="C99" s="27"/>
      <c r="D99" s="35"/>
      <c r="E99" s="226"/>
      <c r="K99" s="70"/>
    </row>
    <row r="100" spans="1:11" ht="18" customHeight="1">
      <c r="A100" s="27"/>
      <c r="B100" s="27"/>
      <c r="C100" s="27"/>
      <c r="E100" s="226"/>
      <c r="K100" s="70"/>
    </row>
    <row r="101" spans="1:11" ht="18" customHeight="1">
      <c r="A101" s="27"/>
      <c r="B101" s="27"/>
      <c r="C101" s="27"/>
      <c r="E101" s="226"/>
      <c r="K101" s="70"/>
    </row>
    <row r="102" spans="1:11" ht="18" customHeight="1">
      <c r="A102" s="27"/>
      <c r="B102" s="27"/>
      <c r="C102" s="27"/>
      <c r="E102" s="226"/>
      <c r="K102" s="70"/>
    </row>
    <row r="103" spans="1:11" ht="18" customHeight="1">
      <c r="A103" s="27"/>
      <c r="B103" s="27"/>
      <c r="C103" s="27"/>
      <c r="E103" s="226"/>
      <c r="K103" s="70"/>
    </row>
    <row r="104" spans="1:11" ht="18" customHeight="1">
      <c r="A104" s="27"/>
      <c r="B104" s="27"/>
      <c r="C104" s="27"/>
      <c r="E104" s="226"/>
      <c r="K104" s="70"/>
    </row>
    <row r="105" spans="1:11" ht="18" customHeight="1">
      <c r="A105" s="27"/>
      <c r="B105" s="27"/>
      <c r="C105" s="27"/>
      <c r="D105" s="35"/>
      <c r="E105" s="74"/>
      <c r="K105" s="70"/>
    </row>
    <row r="106" spans="1:11" ht="18" customHeight="1">
      <c r="A106" s="27"/>
      <c r="B106" s="27"/>
      <c r="C106" s="27"/>
      <c r="E106" s="226"/>
      <c r="K106" s="70"/>
    </row>
    <row r="107" spans="1:11" ht="18" customHeight="1">
      <c r="A107" s="27"/>
      <c r="B107" s="27"/>
      <c r="C107" s="27"/>
      <c r="D107" s="35"/>
      <c r="E107" s="248"/>
      <c r="K107" s="70"/>
    </row>
    <row r="108" spans="1:11" ht="18" customHeight="1">
      <c r="A108" s="27"/>
      <c r="B108" s="27"/>
      <c r="C108" s="27"/>
      <c r="E108" s="226"/>
      <c r="K108" s="70"/>
    </row>
    <row r="109" spans="1:11" ht="18" customHeight="1">
      <c r="A109" s="27"/>
      <c r="B109" s="27"/>
      <c r="C109" s="27"/>
      <c r="E109" s="226"/>
      <c r="K109" s="70"/>
    </row>
    <row r="110" spans="1:11" ht="18" customHeight="1">
      <c r="A110" s="27"/>
      <c r="B110" s="27"/>
      <c r="C110" s="27"/>
      <c r="E110" s="226"/>
      <c r="K110" s="70"/>
    </row>
    <row r="111" spans="1:11" ht="18" customHeight="1">
      <c r="A111" s="27"/>
      <c r="B111" s="27"/>
      <c r="C111" s="27"/>
      <c r="E111" s="226"/>
      <c r="K111" s="70"/>
    </row>
    <row r="112" spans="1:11" ht="18" customHeight="1">
      <c r="A112" s="27"/>
      <c r="B112" s="27"/>
      <c r="C112" s="27"/>
      <c r="E112" s="226"/>
      <c r="K112" s="70"/>
    </row>
    <row r="113" spans="1:11" ht="18" customHeight="1">
      <c r="A113" s="27"/>
      <c r="E113" s="226"/>
      <c r="K113" s="70"/>
    </row>
    <row r="114" spans="1:11" ht="18" customHeight="1">
      <c r="A114" s="27"/>
      <c r="B114" s="27"/>
      <c r="C114" s="27"/>
      <c r="E114" s="226"/>
      <c r="K114" s="70"/>
    </row>
    <row r="115" spans="1:12" ht="18" customHeight="1">
      <c r="A115" s="27"/>
      <c r="B115" s="27"/>
      <c r="C115" s="27"/>
      <c r="E115" s="226"/>
      <c r="K115" s="70"/>
      <c r="L115" s="115"/>
    </row>
    <row r="116" spans="1:12" ht="18" customHeight="1">
      <c r="A116" s="27"/>
      <c r="B116" s="27"/>
      <c r="C116" s="27"/>
      <c r="E116" s="226"/>
      <c r="K116" s="70"/>
      <c r="L116" s="115"/>
    </row>
    <row r="117" spans="1:12" ht="18" customHeight="1">
      <c r="A117" s="27"/>
      <c r="B117" s="27"/>
      <c r="C117" s="27"/>
      <c r="E117" s="226"/>
      <c r="K117" s="70"/>
      <c r="L117" s="115"/>
    </row>
    <row r="118" spans="1:12" ht="18" customHeight="1">
      <c r="A118" s="27"/>
      <c r="B118" s="27"/>
      <c r="C118" s="27"/>
      <c r="K118" s="70"/>
      <c r="L118" s="121"/>
    </row>
    <row r="119" spans="1:11" ht="18" customHeight="1">
      <c r="A119" s="27"/>
      <c r="B119" s="27"/>
      <c r="C119" s="27"/>
      <c r="E119" s="226"/>
      <c r="K119" s="70"/>
    </row>
    <row r="120" spans="1:11" ht="18" customHeight="1">
      <c r="A120" s="27"/>
      <c r="B120" s="27"/>
      <c r="C120" s="97"/>
      <c r="E120" s="226"/>
      <c r="K120" s="70"/>
    </row>
    <row r="121" spans="1:11" ht="18" customHeight="1">
      <c r="A121" s="27"/>
      <c r="B121" s="27"/>
      <c r="C121" s="27"/>
      <c r="K121" s="70"/>
    </row>
    <row r="122" spans="1:11" ht="18" customHeight="1">
      <c r="A122" s="27"/>
      <c r="B122" s="27"/>
      <c r="C122" s="27"/>
      <c r="E122" s="226"/>
      <c r="K122" s="70"/>
    </row>
    <row r="123" spans="1:11" ht="18" customHeight="1">
      <c r="A123" s="27"/>
      <c r="B123" s="27"/>
      <c r="C123" s="27"/>
      <c r="E123" s="226"/>
      <c r="K123" s="70"/>
    </row>
    <row r="124" spans="1:11" ht="18" customHeight="1">
      <c r="A124" s="27"/>
      <c r="B124" s="27"/>
      <c r="C124" s="27"/>
      <c r="E124" s="226"/>
      <c r="K124" s="70"/>
    </row>
    <row r="125" spans="1:11" ht="18" customHeight="1">
      <c r="A125" s="27"/>
      <c r="B125" s="27"/>
      <c r="C125" s="27"/>
      <c r="K125" s="70"/>
    </row>
    <row r="126" spans="1:11" ht="18" customHeight="1">
      <c r="A126" s="27"/>
      <c r="B126" s="27"/>
      <c r="C126" s="116"/>
      <c r="K126" s="70"/>
    </row>
    <row r="127" spans="1:11" ht="18" customHeight="1">
      <c r="A127" s="27"/>
      <c r="B127" s="27"/>
      <c r="C127" s="97"/>
      <c r="K127" s="70"/>
    </row>
    <row r="128" spans="1:11" ht="18" customHeight="1">
      <c r="A128" s="27"/>
      <c r="B128" s="27"/>
      <c r="C128" s="27"/>
      <c r="K128" s="70"/>
    </row>
    <row r="129" spans="1:11" ht="18" customHeight="1">
      <c r="A129" s="27"/>
      <c r="B129" s="27"/>
      <c r="C129" s="27"/>
      <c r="K129" s="70"/>
    </row>
    <row r="130" spans="1:11" ht="18" customHeight="1">
      <c r="A130" s="27"/>
      <c r="B130" s="27"/>
      <c r="C130" s="27"/>
      <c r="K130" s="70"/>
    </row>
    <row r="131" spans="1:11" ht="18" customHeight="1">
      <c r="A131" s="27"/>
      <c r="B131" s="27"/>
      <c r="C131" s="27"/>
      <c r="K131" s="70"/>
    </row>
    <row r="132" spans="1:11" ht="18" customHeight="1">
      <c r="A132" s="27"/>
      <c r="B132" s="27"/>
      <c r="C132" s="27"/>
      <c r="K132" s="70"/>
    </row>
    <row r="133" spans="1:11" ht="18" customHeight="1">
      <c r="A133" s="27"/>
      <c r="B133" s="27"/>
      <c r="C133" s="97"/>
      <c r="K133" s="70"/>
    </row>
    <row r="134" spans="1:11" ht="18" customHeight="1">
      <c r="A134" s="27"/>
      <c r="B134" s="27"/>
      <c r="C134" s="27"/>
      <c r="K134" s="70"/>
    </row>
    <row r="135" spans="1:11" ht="18" customHeight="1">
      <c r="A135" s="27"/>
      <c r="B135" s="27"/>
      <c r="C135" s="27"/>
      <c r="K135" s="70"/>
    </row>
    <row r="136" spans="1:11" ht="18" customHeight="1">
      <c r="A136" s="27"/>
      <c r="B136" s="27"/>
      <c r="C136" s="27"/>
      <c r="K136" s="70"/>
    </row>
    <row r="137" spans="1:11" ht="18" customHeight="1">
      <c r="A137" s="27"/>
      <c r="B137" s="27"/>
      <c r="C137" s="97"/>
      <c r="K137" s="70"/>
    </row>
    <row r="138" spans="1:11" ht="18" customHeight="1">
      <c r="A138" s="27"/>
      <c r="B138" s="27"/>
      <c r="C138" s="27"/>
      <c r="K138" s="70"/>
    </row>
    <row r="139" spans="1:11" ht="18" customHeight="1">
      <c r="A139" s="27"/>
      <c r="B139" s="27"/>
      <c r="C139" s="97"/>
      <c r="K139" s="70"/>
    </row>
    <row r="140" spans="1:11" ht="18" customHeight="1">
      <c r="A140" s="27"/>
      <c r="B140" s="27"/>
      <c r="C140" s="27"/>
      <c r="K140" s="70"/>
    </row>
    <row r="141" spans="1:11" ht="18" customHeight="1">
      <c r="A141" s="27"/>
      <c r="B141" s="27"/>
      <c r="C141" s="97"/>
      <c r="K141" s="70"/>
    </row>
    <row r="142" spans="1:11" ht="18" customHeight="1">
      <c r="A142" s="27"/>
      <c r="B142" s="27"/>
      <c r="C142" s="27"/>
      <c r="K142" s="70"/>
    </row>
    <row r="143" spans="1:11" ht="18" customHeight="1">
      <c r="A143" s="27"/>
      <c r="B143" s="27"/>
      <c r="C143" s="27"/>
      <c r="E143" s="74"/>
      <c r="K143" s="70"/>
    </row>
    <row r="144" spans="1:11" ht="18" customHeight="1">
      <c r="A144" s="27"/>
      <c r="B144" s="27"/>
      <c r="C144" s="27"/>
      <c r="K144" s="70"/>
    </row>
    <row r="145" spans="1:11" ht="18" customHeight="1">
      <c r="A145" s="27"/>
      <c r="B145" s="27"/>
      <c r="C145" s="27"/>
      <c r="E145" s="74"/>
      <c r="K145" s="70"/>
    </row>
    <row r="146" spans="1:11" ht="18" customHeight="1">
      <c r="A146" s="27"/>
      <c r="B146" s="27"/>
      <c r="C146" s="27"/>
      <c r="E146" s="74"/>
      <c r="K146" s="70"/>
    </row>
    <row r="147" spans="1:11" ht="18" customHeight="1">
      <c r="A147" s="27"/>
      <c r="B147" s="27"/>
      <c r="C147" s="27"/>
      <c r="E147" s="74"/>
      <c r="K147" s="70"/>
    </row>
    <row r="148" spans="1:11" ht="18" customHeight="1">
      <c r="A148" s="27"/>
      <c r="B148" s="27"/>
      <c r="C148" s="27"/>
      <c r="E148" s="74"/>
      <c r="K148" s="70"/>
    </row>
    <row r="149" spans="1:11" ht="18" customHeight="1">
      <c r="A149" s="27"/>
      <c r="B149" s="27"/>
      <c r="C149" s="27"/>
      <c r="E149" s="74"/>
      <c r="K149" s="70"/>
    </row>
    <row r="150" spans="1:11" ht="18" customHeight="1">
      <c r="A150" s="27"/>
      <c r="B150" s="27"/>
      <c r="C150" s="27"/>
      <c r="D150" s="36"/>
      <c r="E150" s="74"/>
      <c r="K150" s="70"/>
    </row>
    <row r="151" spans="1:11" ht="18" customHeight="1">
      <c r="A151" s="27"/>
      <c r="B151" s="27"/>
      <c r="C151" s="27"/>
      <c r="D151" s="35"/>
      <c r="E151" s="74"/>
      <c r="K151" s="70"/>
    </row>
    <row r="152" spans="1:11" ht="18" customHeight="1">
      <c r="A152" s="27"/>
      <c r="B152" s="27"/>
      <c r="C152" s="27"/>
      <c r="E152" s="74"/>
      <c r="K152" s="70"/>
    </row>
    <row r="153" spans="1:11" ht="18" customHeight="1">
      <c r="A153" s="27"/>
      <c r="B153" s="27"/>
      <c r="C153" s="27"/>
      <c r="K153" s="70"/>
    </row>
    <row r="154" spans="1:11" ht="18" customHeight="1">
      <c r="A154" s="27"/>
      <c r="B154" s="27"/>
      <c r="C154" s="27"/>
      <c r="K154" s="70"/>
    </row>
    <row r="155" spans="1:11" ht="18" customHeight="1">
      <c r="A155" s="27"/>
      <c r="B155" s="27"/>
      <c r="C155" s="27"/>
      <c r="E155" s="74"/>
      <c r="K155" s="70"/>
    </row>
    <row r="156" spans="1:11" ht="18" customHeight="1">
      <c r="A156" s="27"/>
      <c r="B156" s="27"/>
      <c r="C156" s="27"/>
      <c r="E156" s="74"/>
      <c r="K156" s="70"/>
    </row>
    <row r="157" spans="1:11" ht="18" customHeight="1">
      <c r="A157" s="27"/>
      <c r="B157" s="27"/>
      <c r="C157" s="27"/>
      <c r="E157" s="74"/>
      <c r="K157" s="70"/>
    </row>
    <row r="158" spans="1:11" ht="18" customHeight="1">
      <c r="A158" s="27"/>
      <c r="B158" s="27"/>
      <c r="C158" s="27"/>
      <c r="E158" s="74"/>
      <c r="K158" s="70"/>
    </row>
    <row r="159" spans="1:11" ht="18" customHeight="1">
      <c r="A159" s="27"/>
      <c r="B159" s="27"/>
      <c r="C159" s="27"/>
      <c r="E159" s="74"/>
      <c r="K159" s="70"/>
    </row>
    <row r="160" spans="1:11" ht="18" customHeight="1">
      <c r="A160" s="27"/>
      <c r="B160" s="27"/>
      <c r="C160" s="27"/>
      <c r="E160" s="74"/>
      <c r="K160" s="70"/>
    </row>
    <row r="161" spans="1:11" ht="18" customHeight="1">
      <c r="A161" s="27"/>
      <c r="E161" s="74"/>
      <c r="K161" s="70"/>
    </row>
    <row r="162" spans="1:11" ht="18" customHeight="1">
      <c r="A162" s="27"/>
      <c r="D162" s="36"/>
      <c r="E162" s="74"/>
      <c r="K162" s="70"/>
    </row>
    <row r="163" spans="1:11" ht="18" customHeight="1">
      <c r="A163" s="27"/>
      <c r="E163" s="74"/>
      <c r="K163" s="70"/>
    </row>
    <row r="164" spans="1:11" ht="18" customHeight="1">
      <c r="A164" s="27"/>
      <c r="K164" s="70"/>
    </row>
    <row r="165" spans="1:11" ht="18" customHeight="1">
      <c r="A165" s="27"/>
      <c r="E165" s="226"/>
      <c r="K165" s="70"/>
    </row>
    <row r="166" spans="1:11" ht="18" customHeight="1">
      <c r="A166" s="27"/>
      <c r="E166" s="226"/>
      <c r="K166" s="70"/>
    </row>
    <row r="167" spans="1:11" ht="18" customHeight="1">
      <c r="A167" s="27"/>
      <c r="B167" s="27"/>
      <c r="C167" s="27"/>
      <c r="D167" s="35"/>
      <c r="E167" s="226"/>
      <c r="K167" s="70"/>
    </row>
    <row r="168" spans="1:11" ht="18" customHeight="1">
      <c r="A168" s="27"/>
      <c r="B168" s="27"/>
      <c r="C168" s="27"/>
      <c r="E168" s="226"/>
      <c r="K168" s="70"/>
    </row>
    <row r="169" spans="1:11" ht="18" customHeight="1">
      <c r="A169" s="27"/>
      <c r="B169" s="27"/>
      <c r="C169" s="97"/>
      <c r="D169" s="35"/>
      <c r="E169" s="226"/>
      <c r="K169" s="70"/>
    </row>
    <row r="170" spans="1:11" ht="18" customHeight="1">
      <c r="A170" s="27"/>
      <c r="B170" s="27"/>
      <c r="C170" s="97"/>
      <c r="E170" s="226"/>
      <c r="K170" s="70"/>
    </row>
    <row r="171" spans="1:11" ht="18" customHeight="1">
      <c r="A171" s="27"/>
      <c r="E171" s="226"/>
      <c r="K171" s="70"/>
    </row>
  </sheetData>
  <sheetProtection/>
  <mergeCells count="1">
    <mergeCell ref="A1:L1"/>
  </mergeCells>
  <printOptions gridLines="1"/>
  <pageMargins left="0.31496062992125984" right="0" top="0.2755905511811024" bottom="0" header="0" footer="0"/>
  <pageSetup fitToHeight="0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F31"/>
  <sheetViews>
    <sheetView zoomScale="70" zoomScaleNormal="70" zoomScalePageLayoutView="0" workbookViewId="0" topLeftCell="A1">
      <selection activeCell="E29" sqref="E29"/>
    </sheetView>
  </sheetViews>
  <sheetFormatPr defaultColWidth="9.140625" defaultRowHeight="12.75"/>
  <cols>
    <col min="1" max="1" width="15.7109375" style="42" customWidth="1"/>
    <col min="2" max="2" width="20.7109375" style="42" customWidth="1"/>
    <col min="3" max="3" width="28.8515625" style="42" customWidth="1"/>
    <col min="4" max="4" width="42.140625" style="42" customWidth="1"/>
    <col min="5" max="16384" width="9.140625" style="42" customWidth="1"/>
  </cols>
  <sheetData>
    <row r="1" spans="1:4" ht="18">
      <c r="A1" s="291" t="str">
        <f>CONCATENATE("PRIJZEN L.S.B  ",'Ingeschreven korpsen'!B16)</f>
        <v>PRIJZEN L.S.B  2019</v>
      </c>
      <c r="B1" s="291"/>
      <c r="C1" s="291"/>
      <c r="D1" s="291"/>
    </row>
    <row r="2" spans="1:3" ht="18.75" thickBot="1">
      <c r="A2" s="43"/>
      <c r="B2" s="43"/>
      <c r="C2" s="43"/>
    </row>
    <row r="3" spans="1:6" ht="26.25" thickBot="1">
      <c r="A3" s="290" t="s">
        <v>40</v>
      </c>
      <c r="B3" s="290"/>
      <c r="C3" s="287" t="s">
        <v>54</v>
      </c>
      <c r="D3" s="287"/>
      <c r="F3" s="49"/>
    </row>
    <row r="4" spans="1:6" ht="26.25" thickBot="1">
      <c r="A4" s="290" t="s">
        <v>66</v>
      </c>
      <c r="B4" s="290"/>
      <c r="C4" s="287" t="s">
        <v>54</v>
      </c>
      <c r="D4" s="287"/>
      <c r="F4" s="49"/>
    </row>
    <row r="5" spans="1:6" ht="26.25" thickBot="1">
      <c r="A5" s="290" t="s">
        <v>41</v>
      </c>
      <c r="B5" s="290"/>
      <c r="C5" s="287" t="s">
        <v>371</v>
      </c>
      <c r="D5" s="287"/>
      <c r="F5" s="49"/>
    </row>
    <row r="6" spans="1:6" ht="26.25" thickBot="1">
      <c r="A6" s="290" t="s">
        <v>42</v>
      </c>
      <c r="B6" s="290"/>
      <c r="C6" s="287" t="s">
        <v>372</v>
      </c>
      <c r="D6" s="287"/>
      <c r="F6" s="49"/>
    </row>
    <row r="7" spans="1:6" ht="26.25" thickBot="1">
      <c r="A7" s="290" t="s">
        <v>267</v>
      </c>
      <c r="B7" s="290"/>
      <c r="C7" s="287" t="s">
        <v>377</v>
      </c>
      <c r="D7" s="287"/>
      <c r="F7" s="49"/>
    </row>
    <row r="8" spans="1:6" ht="26.25" thickBot="1">
      <c r="A8" s="290" t="s">
        <v>268</v>
      </c>
      <c r="B8" s="290"/>
      <c r="C8" s="287" t="s">
        <v>352</v>
      </c>
      <c r="D8" s="287"/>
      <c r="F8" s="49"/>
    </row>
    <row r="9" spans="1:6" ht="26.25" thickBot="1">
      <c r="A9" s="290" t="s">
        <v>269</v>
      </c>
      <c r="B9" s="290"/>
      <c r="C9" s="287" t="s">
        <v>378</v>
      </c>
      <c r="D9" s="287"/>
      <c r="F9" s="49"/>
    </row>
    <row r="10" spans="1:6" ht="26.25" thickBot="1">
      <c r="A10" s="292" t="s">
        <v>270</v>
      </c>
      <c r="B10" s="292"/>
      <c r="C10" s="287" t="s">
        <v>378</v>
      </c>
      <c r="D10" s="287"/>
      <c r="F10" s="49"/>
    </row>
    <row r="11" spans="1:6" ht="26.25" thickBot="1">
      <c r="A11" s="292" t="s">
        <v>271</v>
      </c>
      <c r="B11" s="292"/>
      <c r="C11" s="287" t="s">
        <v>379</v>
      </c>
      <c r="D11" s="287"/>
      <c r="F11" s="49"/>
    </row>
    <row r="12" spans="1:6" ht="26.25" thickBot="1">
      <c r="A12" s="292" t="s">
        <v>272</v>
      </c>
      <c r="B12" s="292"/>
      <c r="C12" s="287" t="s">
        <v>380</v>
      </c>
      <c r="D12" s="287"/>
      <c r="F12" s="49"/>
    </row>
    <row r="13" spans="1:4" ht="26.25" thickBot="1">
      <c r="A13" s="234" t="s">
        <v>34</v>
      </c>
      <c r="B13" s="235" t="s">
        <v>35</v>
      </c>
      <c r="C13" s="288" t="s">
        <v>381</v>
      </c>
      <c r="D13" s="287"/>
    </row>
    <row r="14" spans="1:4" ht="26.25" thickBot="1">
      <c r="A14" s="234" t="s">
        <v>36</v>
      </c>
      <c r="B14" s="235" t="s">
        <v>35</v>
      </c>
      <c r="C14" s="288" t="s">
        <v>382</v>
      </c>
      <c r="D14" s="287"/>
    </row>
    <row r="15" spans="1:4" ht="26.25" thickBot="1">
      <c r="A15" s="234" t="s">
        <v>37</v>
      </c>
      <c r="B15" s="235" t="s">
        <v>35</v>
      </c>
      <c r="C15" s="288" t="s">
        <v>383</v>
      </c>
      <c r="D15" s="287"/>
    </row>
    <row r="16" spans="1:4" ht="26.25" thickBot="1">
      <c r="A16" s="234" t="s">
        <v>34</v>
      </c>
      <c r="B16" s="235" t="s">
        <v>38</v>
      </c>
      <c r="C16" s="288" t="s">
        <v>384</v>
      </c>
      <c r="D16" s="287"/>
    </row>
    <row r="17" spans="1:4" ht="26.25" thickBot="1">
      <c r="A17" s="234" t="s">
        <v>36</v>
      </c>
      <c r="B17" s="235" t="s">
        <v>38</v>
      </c>
      <c r="C17" s="288" t="s">
        <v>383</v>
      </c>
      <c r="D17" s="287"/>
    </row>
    <row r="18" spans="1:4" ht="26.25" thickBot="1">
      <c r="A18" s="234" t="s">
        <v>37</v>
      </c>
      <c r="B18" s="235" t="s">
        <v>38</v>
      </c>
      <c r="C18" s="288" t="s">
        <v>385</v>
      </c>
      <c r="D18" s="287"/>
    </row>
    <row r="19" spans="1:4" ht="26.25" thickBot="1">
      <c r="A19" s="234" t="s">
        <v>43</v>
      </c>
      <c r="B19" s="235"/>
      <c r="C19" s="287" t="s">
        <v>386</v>
      </c>
      <c r="D19" s="287"/>
    </row>
    <row r="20" spans="1:4" ht="26.25" thickBot="1">
      <c r="A20" s="290" t="s">
        <v>44</v>
      </c>
      <c r="B20" s="290"/>
      <c r="C20" s="287" t="s">
        <v>377</v>
      </c>
      <c r="D20" s="287"/>
    </row>
    <row r="21" spans="1:4" ht="26.25" thickBot="1">
      <c r="A21" s="290" t="s">
        <v>61</v>
      </c>
      <c r="B21" s="290"/>
      <c r="C21" s="287" t="s">
        <v>352</v>
      </c>
      <c r="D21" s="287"/>
    </row>
    <row r="22" spans="1:4" ht="26.25" thickBot="1">
      <c r="A22" s="290" t="s">
        <v>62</v>
      </c>
      <c r="B22" s="290"/>
      <c r="C22" s="287" t="s">
        <v>380</v>
      </c>
      <c r="D22" s="287"/>
    </row>
    <row r="23" spans="1:4" ht="26.25" thickBot="1">
      <c r="A23" s="290" t="s">
        <v>63</v>
      </c>
      <c r="B23" s="290"/>
      <c r="C23" s="287" t="s">
        <v>377</v>
      </c>
      <c r="D23" s="287"/>
    </row>
    <row r="24" spans="1:2" ht="18">
      <c r="A24" s="49"/>
      <c r="B24" s="49"/>
    </row>
    <row r="25" spans="1:4" ht="18.75" thickBot="1">
      <c r="A25" s="291" t="str">
        <f>CONCATENATE("DAGPRIJZEN   ",'Ingeschreven korpsen'!B16)</f>
        <v>DAGPRIJZEN   2019</v>
      </c>
      <c r="B25" s="291"/>
      <c r="C25" s="291"/>
      <c r="D25" s="291"/>
    </row>
    <row r="26" spans="1:4" ht="26.25" thickBot="1">
      <c r="A26" s="234" t="s">
        <v>34</v>
      </c>
      <c r="B26" s="235" t="s">
        <v>35</v>
      </c>
      <c r="C26" s="288" t="s">
        <v>387</v>
      </c>
      <c r="D26" s="287"/>
    </row>
    <row r="27" spans="1:4" ht="26.25" thickBot="1">
      <c r="A27" s="234" t="s">
        <v>36</v>
      </c>
      <c r="B27" s="235" t="s">
        <v>35</v>
      </c>
      <c r="C27" s="289" t="s">
        <v>382</v>
      </c>
      <c r="D27" s="288"/>
    </row>
    <row r="28" spans="1:5" ht="26.25" thickBot="1">
      <c r="A28" s="234" t="s">
        <v>37</v>
      </c>
      <c r="B28" s="235" t="s">
        <v>35</v>
      </c>
      <c r="C28" s="289" t="s">
        <v>388</v>
      </c>
      <c r="D28" s="288"/>
      <c r="E28" s="42" t="s">
        <v>390</v>
      </c>
    </row>
    <row r="29" spans="1:4" ht="26.25" thickBot="1">
      <c r="A29" s="234" t="s">
        <v>34</v>
      </c>
      <c r="B29" s="235" t="s">
        <v>38</v>
      </c>
      <c r="C29" s="288" t="s">
        <v>384</v>
      </c>
      <c r="D29" s="287"/>
    </row>
    <row r="30" spans="1:4" ht="26.25" thickBot="1">
      <c r="A30" s="234" t="s">
        <v>36</v>
      </c>
      <c r="B30" s="235" t="s">
        <v>38</v>
      </c>
      <c r="C30" s="288" t="s">
        <v>389</v>
      </c>
      <c r="D30" s="287"/>
    </row>
    <row r="31" spans="1:4" ht="26.25" thickBot="1">
      <c r="A31" s="234" t="s">
        <v>37</v>
      </c>
      <c r="B31" s="235" t="s">
        <v>38</v>
      </c>
      <c r="C31" s="288" t="s">
        <v>385</v>
      </c>
      <c r="D31" s="287"/>
    </row>
  </sheetData>
  <sheetProtection/>
  <mergeCells count="43">
    <mergeCell ref="C11:D11"/>
    <mergeCell ref="A12:B12"/>
    <mergeCell ref="C12:D12"/>
    <mergeCell ref="A7:B7"/>
    <mergeCell ref="C7:D7"/>
    <mergeCell ref="A8:B8"/>
    <mergeCell ref="C8:D8"/>
    <mergeCell ref="A1:D1"/>
    <mergeCell ref="A6:B6"/>
    <mergeCell ref="A9:B9"/>
    <mergeCell ref="A10:B10"/>
    <mergeCell ref="A20:B20"/>
    <mergeCell ref="C13:D13"/>
    <mergeCell ref="C14:D14"/>
    <mergeCell ref="C15:D15"/>
    <mergeCell ref="A3:B3"/>
    <mergeCell ref="A11:B11"/>
    <mergeCell ref="A4:B4"/>
    <mergeCell ref="A5:B5"/>
    <mergeCell ref="A25:D25"/>
    <mergeCell ref="C16:D16"/>
    <mergeCell ref="C17:D17"/>
    <mergeCell ref="C18:D18"/>
    <mergeCell ref="A21:B21"/>
    <mergeCell ref="A22:B22"/>
    <mergeCell ref="A23:B23"/>
    <mergeCell ref="C19:D19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3:D3"/>
    <mergeCell ref="C4:D4"/>
    <mergeCell ref="C5:D5"/>
    <mergeCell ref="C6:D6"/>
    <mergeCell ref="C9:D9"/>
    <mergeCell ref="C10:D10"/>
  </mergeCells>
  <printOptions/>
  <pageMargins left="0.3937007874015748" right="0" top="0.984251968503937" bottom="0" header="0.3937007874015748" footer="0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C1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2.7109375" style="0" customWidth="1"/>
    <col min="2" max="2" width="13.421875" style="0" bestFit="1" customWidth="1"/>
    <col min="3" max="3" width="14.57421875" style="0" bestFit="1" customWidth="1"/>
  </cols>
  <sheetData>
    <row r="1" spans="1:3" ht="20.25">
      <c r="A1" s="124" t="s">
        <v>78</v>
      </c>
      <c r="B1" s="124" t="s">
        <v>79</v>
      </c>
      <c r="C1" s="124" t="s">
        <v>90</v>
      </c>
    </row>
    <row r="2" spans="1:3" ht="15">
      <c r="A2" s="2" t="s">
        <v>80</v>
      </c>
      <c r="B2" s="2">
        <v>2</v>
      </c>
      <c r="C2" s="2">
        <v>2</v>
      </c>
    </row>
    <row r="3" spans="1:3" ht="15">
      <c r="A3" s="2" t="s">
        <v>87</v>
      </c>
      <c r="B3" s="2">
        <v>2</v>
      </c>
      <c r="C3" s="2">
        <v>2</v>
      </c>
    </row>
    <row r="4" spans="1:3" ht="15">
      <c r="A4" s="2" t="s">
        <v>84</v>
      </c>
      <c r="B4" s="2">
        <v>1</v>
      </c>
      <c r="C4" s="2">
        <v>1</v>
      </c>
    </row>
    <row r="5" spans="1:3" ht="15">
      <c r="A5" s="2" t="s">
        <v>81</v>
      </c>
      <c r="B5" s="2">
        <v>3</v>
      </c>
      <c r="C5" s="2">
        <v>2</v>
      </c>
    </row>
    <row r="6" spans="1:3" ht="15">
      <c r="A6" s="2" t="s">
        <v>277</v>
      </c>
      <c r="B6" s="2">
        <v>3</v>
      </c>
      <c r="C6" s="2">
        <v>3</v>
      </c>
    </row>
    <row r="7" spans="1:3" ht="15">
      <c r="A7" s="2" t="s">
        <v>83</v>
      </c>
      <c r="B7" s="2">
        <v>1</v>
      </c>
      <c r="C7" s="2">
        <v>1</v>
      </c>
    </row>
    <row r="8" spans="1:3" ht="15">
      <c r="A8" s="2" t="s">
        <v>89</v>
      </c>
      <c r="B8" s="2">
        <v>0</v>
      </c>
      <c r="C8" s="2">
        <v>0</v>
      </c>
    </row>
    <row r="9" spans="1:3" ht="15">
      <c r="A9" s="2" t="s">
        <v>88</v>
      </c>
      <c r="B9" s="2">
        <v>3</v>
      </c>
      <c r="C9" s="2">
        <v>3</v>
      </c>
    </row>
    <row r="10" spans="1:3" ht="15">
      <c r="A10" s="2" t="s">
        <v>82</v>
      </c>
      <c r="B10" s="2">
        <v>3</v>
      </c>
      <c r="C10" s="2">
        <v>2</v>
      </c>
    </row>
    <row r="11" spans="1:3" ht="15">
      <c r="A11" s="2" t="s">
        <v>86</v>
      </c>
      <c r="B11" s="2">
        <v>2</v>
      </c>
      <c r="C11" s="2">
        <v>2</v>
      </c>
    </row>
    <row r="12" spans="1:3" ht="15">
      <c r="A12" s="2" t="s">
        <v>85</v>
      </c>
      <c r="B12" s="2">
        <v>6</v>
      </c>
      <c r="C12" s="2">
        <v>5</v>
      </c>
    </row>
    <row r="16" spans="1:2" ht="15">
      <c r="A16" s="144" t="s">
        <v>101</v>
      </c>
      <c r="B16" s="144">
        <v>2019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J43"/>
  <sheetViews>
    <sheetView zoomScalePageLayoutView="0" workbookViewId="0" topLeftCell="A1">
      <selection activeCell="A2" sqref="A2:B2"/>
    </sheetView>
  </sheetViews>
  <sheetFormatPr defaultColWidth="9.140625" defaultRowHeight="12.75"/>
  <cols>
    <col min="2" max="2" width="26.8515625" style="0" bestFit="1" customWidth="1"/>
  </cols>
  <sheetData>
    <row r="1" spans="1:10" ht="44.25">
      <c r="A1" s="293" t="str">
        <f>CONCATENATE("Dagindeing doelen  ",'Ingeschreven korpsen'!B16)</f>
        <v>Dagindeing doelen  2019</v>
      </c>
      <c r="B1" s="294"/>
      <c r="C1" s="294"/>
      <c r="D1" s="294"/>
      <c r="E1" s="294"/>
      <c r="F1" s="294"/>
      <c r="G1" s="294"/>
      <c r="H1" s="294"/>
      <c r="I1" s="294"/>
      <c r="J1" s="295"/>
    </row>
    <row r="2" spans="1:8" ht="20.25">
      <c r="A2" s="296" t="s">
        <v>104</v>
      </c>
      <c r="B2" s="296"/>
      <c r="C2" s="297"/>
      <c r="D2" s="297"/>
      <c r="E2" s="296" t="s">
        <v>105</v>
      </c>
      <c r="F2" s="296"/>
      <c r="G2" s="296"/>
      <c r="H2" s="151"/>
    </row>
    <row r="3" spans="1:8" ht="20.25">
      <c r="A3" s="296" t="s">
        <v>106</v>
      </c>
      <c r="B3" s="296"/>
      <c r="C3" s="298"/>
      <c r="D3" s="298"/>
      <c r="E3" s="298"/>
      <c r="F3" s="298"/>
      <c r="G3" s="298"/>
      <c r="H3" s="298"/>
    </row>
    <row r="5" spans="1:10" ht="20.25">
      <c r="A5" s="299" t="s">
        <v>107</v>
      </c>
      <c r="B5" s="300"/>
      <c r="C5" s="300"/>
      <c r="D5" s="300"/>
      <c r="E5" s="300"/>
      <c r="F5" s="300"/>
      <c r="G5" s="300"/>
      <c r="H5" s="300"/>
      <c r="I5" s="300"/>
      <c r="J5" s="301"/>
    </row>
    <row r="6" spans="1:10" ht="24" thickBot="1">
      <c r="A6" s="152" t="s">
        <v>108</v>
      </c>
      <c r="B6" s="153"/>
      <c r="J6" s="48"/>
    </row>
    <row r="7" spans="2:10" ht="15.75" thickBot="1">
      <c r="B7" s="154" t="s">
        <v>121</v>
      </c>
      <c r="C7" s="265" t="s">
        <v>109</v>
      </c>
      <c r="D7" s="265"/>
      <c r="E7" s="265" t="s">
        <v>110</v>
      </c>
      <c r="F7" s="265"/>
      <c r="G7" s="265" t="s">
        <v>111</v>
      </c>
      <c r="H7" s="265"/>
      <c r="I7" s="302"/>
      <c r="J7" s="302"/>
    </row>
    <row r="8" spans="2:10" ht="15.75" thickBot="1">
      <c r="B8" s="154" t="s">
        <v>122</v>
      </c>
      <c r="C8" s="265" t="s">
        <v>109</v>
      </c>
      <c r="D8" s="265"/>
      <c r="E8" s="265" t="s">
        <v>112</v>
      </c>
      <c r="F8" s="265"/>
      <c r="G8" s="265" t="s">
        <v>113</v>
      </c>
      <c r="H8" s="265"/>
      <c r="I8" s="265" t="s">
        <v>111</v>
      </c>
      <c r="J8" s="265"/>
    </row>
    <row r="10" spans="1:10" ht="20.25">
      <c r="A10" s="299" t="s">
        <v>114</v>
      </c>
      <c r="B10" s="300"/>
      <c r="C10" s="300"/>
      <c r="D10" s="300"/>
      <c r="E10" s="300"/>
      <c r="F10" s="300"/>
      <c r="G10" s="300"/>
      <c r="H10" s="300"/>
      <c r="I10" s="300"/>
      <c r="J10" s="301"/>
    </row>
    <row r="11" spans="1:10" ht="24" thickBot="1">
      <c r="A11" s="152" t="s">
        <v>108</v>
      </c>
      <c r="B11" s="153"/>
      <c r="J11" s="48"/>
    </row>
    <row r="12" spans="2:10" ht="15.75" thickBot="1">
      <c r="B12" s="154" t="str">
        <f>+B$7</f>
        <v>doel bij 3 spillen</v>
      </c>
      <c r="C12" s="265" t="s">
        <v>109</v>
      </c>
      <c r="D12" s="265"/>
      <c r="E12" s="265" t="s">
        <v>110</v>
      </c>
      <c r="F12" s="265"/>
      <c r="G12" s="265" t="s">
        <v>111</v>
      </c>
      <c r="H12" s="265"/>
      <c r="I12" s="302"/>
      <c r="J12" s="302"/>
    </row>
    <row r="13" spans="2:10" ht="15.75" thickBot="1">
      <c r="B13" s="154" t="str">
        <f>+B$8</f>
        <v>doel bij 4 spillen</v>
      </c>
      <c r="C13" s="265" t="s">
        <v>109</v>
      </c>
      <c r="D13" s="265"/>
      <c r="E13" s="265" t="s">
        <v>112</v>
      </c>
      <c r="F13" s="265"/>
      <c r="G13" s="265" t="s">
        <v>113</v>
      </c>
      <c r="H13" s="265"/>
      <c r="I13" s="265" t="s">
        <v>111</v>
      </c>
      <c r="J13" s="265"/>
    </row>
    <row r="15" spans="1:10" ht="20.25">
      <c r="A15" s="299" t="s">
        <v>115</v>
      </c>
      <c r="B15" s="300"/>
      <c r="C15" s="300"/>
      <c r="D15" s="300"/>
      <c r="E15" s="300"/>
      <c r="F15" s="300"/>
      <c r="G15" s="300"/>
      <c r="H15" s="300"/>
      <c r="I15" s="300"/>
      <c r="J15" s="301"/>
    </row>
    <row r="16" spans="1:10" ht="24" thickBot="1">
      <c r="A16" s="152" t="s">
        <v>108</v>
      </c>
      <c r="B16" s="153"/>
      <c r="J16" s="48"/>
    </row>
    <row r="17" spans="2:10" ht="15.75" thickBot="1">
      <c r="B17" s="154" t="str">
        <f>+B$7</f>
        <v>doel bij 3 spillen</v>
      </c>
      <c r="C17" s="265" t="s">
        <v>109</v>
      </c>
      <c r="D17" s="265"/>
      <c r="E17" s="265" t="s">
        <v>110</v>
      </c>
      <c r="F17" s="265"/>
      <c r="G17" s="265" t="s">
        <v>111</v>
      </c>
      <c r="H17" s="265"/>
      <c r="I17" s="302"/>
      <c r="J17" s="302"/>
    </row>
    <row r="18" spans="2:10" ht="15.75" thickBot="1">
      <c r="B18" s="154" t="str">
        <f>+B$8</f>
        <v>doel bij 4 spillen</v>
      </c>
      <c r="C18" s="265" t="s">
        <v>109</v>
      </c>
      <c r="D18" s="265"/>
      <c r="E18" s="265" t="s">
        <v>112</v>
      </c>
      <c r="F18" s="265"/>
      <c r="G18" s="265" t="s">
        <v>113</v>
      </c>
      <c r="H18" s="265"/>
      <c r="I18" s="265" t="s">
        <v>111</v>
      </c>
      <c r="J18" s="265"/>
    </row>
    <row r="20" spans="1:10" ht="20.25">
      <c r="A20" s="299" t="s">
        <v>116</v>
      </c>
      <c r="B20" s="300"/>
      <c r="C20" s="300"/>
      <c r="D20" s="300"/>
      <c r="E20" s="300"/>
      <c r="F20" s="300"/>
      <c r="G20" s="300"/>
      <c r="H20" s="300"/>
      <c r="I20" s="300"/>
      <c r="J20" s="301"/>
    </row>
    <row r="21" spans="1:10" ht="24" thickBot="1">
      <c r="A21" s="152" t="s">
        <v>108</v>
      </c>
      <c r="B21" s="153"/>
      <c r="J21" s="48"/>
    </row>
    <row r="22" spans="2:10" ht="15.75" thickBot="1">
      <c r="B22" s="154" t="str">
        <f>+B$7</f>
        <v>doel bij 3 spillen</v>
      </c>
      <c r="C22" s="265" t="s">
        <v>109</v>
      </c>
      <c r="D22" s="265"/>
      <c r="E22" s="265" t="s">
        <v>110</v>
      </c>
      <c r="F22" s="265"/>
      <c r="G22" s="265" t="s">
        <v>111</v>
      </c>
      <c r="H22" s="265"/>
      <c r="I22" s="302"/>
      <c r="J22" s="302"/>
    </row>
    <row r="23" spans="2:10" ht="15.75" thickBot="1">
      <c r="B23" s="154" t="str">
        <f>+B$8</f>
        <v>doel bij 4 spillen</v>
      </c>
      <c r="C23" s="265" t="s">
        <v>109</v>
      </c>
      <c r="D23" s="265"/>
      <c r="E23" s="265" t="s">
        <v>112</v>
      </c>
      <c r="F23" s="265"/>
      <c r="G23" s="265" t="s">
        <v>113</v>
      </c>
      <c r="H23" s="265"/>
      <c r="I23" s="265" t="s">
        <v>111</v>
      </c>
      <c r="J23" s="265"/>
    </row>
    <row r="25" spans="1:10" ht="20.25">
      <c r="A25" s="299" t="s">
        <v>117</v>
      </c>
      <c r="B25" s="300"/>
      <c r="C25" s="300"/>
      <c r="D25" s="300"/>
      <c r="E25" s="300"/>
      <c r="F25" s="300"/>
      <c r="G25" s="300"/>
      <c r="H25" s="300"/>
      <c r="I25" s="300"/>
      <c r="J25" s="301"/>
    </row>
    <row r="26" spans="1:10" ht="24" thickBot="1">
      <c r="A26" s="152" t="s">
        <v>108</v>
      </c>
      <c r="B26" s="153"/>
      <c r="J26" s="48"/>
    </row>
    <row r="27" spans="2:10" ht="15.75" thickBot="1">
      <c r="B27" s="154" t="str">
        <f>+B$7</f>
        <v>doel bij 3 spillen</v>
      </c>
      <c r="C27" s="265" t="s">
        <v>109</v>
      </c>
      <c r="D27" s="265"/>
      <c r="E27" s="265" t="s">
        <v>110</v>
      </c>
      <c r="F27" s="265"/>
      <c r="G27" s="265" t="s">
        <v>111</v>
      </c>
      <c r="H27" s="265"/>
      <c r="I27" s="302"/>
      <c r="J27" s="302"/>
    </row>
    <row r="28" spans="2:10" ht="15.75" thickBot="1">
      <c r="B28" s="154" t="str">
        <f>+B$8</f>
        <v>doel bij 4 spillen</v>
      </c>
      <c r="C28" s="265" t="s">
        <v>109</v>
      </c>
      <c r="D28" s="265"/>
      <c r="E28" s="265" t="s">
        <v>112</v>
      </c>
      <c r="F28" s="265"/>
      <c r="G28" s="265" t="s">
        <v>113</v>
      </c>
      <c r="H28" s="265"/>
      <c r="I28" s="265" t="s">
        <v>111</v>
      </c>
      <c r="J28" s="265"/>
    </row>
    <row r="30" spans="1:10" ht="20.25">
      <c r="A30" s="299" t="s">
        <v>118</v>
      </c>
      <c r="B30" s="300"/>
      <c r="C30" s="300"/>
      <c r="D30" s="300"/>
      <c r="E30" s="300"/>
      <c r="F30" s="300"/>
      <c r="G30" s="300"/>
      <c r="H30" s="300"/>
      <c r="I30" s="300"/>
      <c r="J30" s="301"/>
    </row>
    <row r="31" spans="1:10" ht="24" thickBot="1">
      <c r="A31" s="152" t="s">
        <v>108</v>
      </c>
      <c r="B31" s="153"/>
      <c r="J31" s="48"/>
    </row>
    <row r="32" spans="2:10" ht="15.75" thickBot="1">
      <c r="B32" s="154" t="str">
        <f>+B$7</f>
        <v>doel bij 3 spillen</v>
      </c>
      <c r="C32" s="265" t="s">
        <v>109</v>
      </c>
      <c r="D32" s="265"/>
      <c r="E32" s="265" t="s">
        <v>110</v>
      </c>
      <c r="F32" s="265"/>
      <c r="G32" s="265" t="s">
        <v>111</v>
      </c>
      <c r="H32" s="265"/>
      <c r="I32" s="302"/>
      <c r="J32" s="302"/>
    </row>
    <row r="33" spans="2:10" ht="15.75" thickBot="1">
      <c r="B33" s="154" t="str">
        <f>+B$8</f>
        <v>doel bij 4 spillen</v>
      </c>
      <c r="C33" s="265" t="s">
        <v>109</v>
      </c>
      <c r="D33" s="265"/>
      <c r="E33" s="265" t="s">
        <v>112</v>
      </c>
      <c r="F33" s="265"/>
      <c r="G33" s="265" t="s">
        <v>113</v>
      </c>
      <c r="H33" s="265"/>
      <c r="I33" s="265" t="s">
        <v>111</v>
      </c>
      <c r="J33" s="265"/>
    </row>
    <row r="35" spans="1:10" ht="20.25">
      <c r="A35" s="299" t="s">
        <v>119</v>
      </c>
      <c r="B35" s="300"/>
      <c r="C35" s="300"/>
      <c r="D35" s="300"/>
      <c r="E35" s="300"/>
      <c r="F35" s="300"/>
      <c r="G35" s="300"/>
      <c r="H35" s="300"/>
      <c r="I35" s="300"/>
      <c r="J35" s="301"/>
    </row>
    <row r="36" spans="1:10" ht="24" thickBot="1">
      <c r="A36" s="152" t="s">
        <v>108</v>
      </c>
      <c r="B36" s="153"/>
      <c r="J36" s="48"/>
    </row>
    <row r="37" spans="2:10" ht="15.75" thickBot="1">
      <c r="B37" s="154" t="str">
        <f>+B$7</f>
        <v>doel bij 3 spillen</v>
      </c>
      <c r="C37" s="265" t="s">
        <v>109</v>
      </c>
      <c r="D37" s="265"/>
      <c r="E37" s="265" t="s">
        <v>110</v>
      </c>
      <c r="F37" s="265"/>
      <c r="G37" s="265" t="s">
        <v>111</v>
      </c>
      <c r="H37" s="265"/>
      <c r="I37" s="302"/>
      <c r="J37" s="302"/>
    </row>
    <row r="38" spans="2:10" ht="15.75" thickBot="1">
      <c r="B38" s="154" t="str">
        <f>+B$8</f>
        <v>doel bij 4 spillen</v>
      </c>
      <c r="C38" s="265" t="s">
        <v>109</v>
      </c>
      <c r="D38" s="265"/>
      <c r="E38" s="265" t="s">
        <v>112</v>
      </c>
      <c r="F38" s="265"/>
      <c r="G38" s="265" t="s">
        <v>113</v>
      </c>
      <c r="H38" s="265"/>
      <c r="I38" s="265" t="s">
        <v>111</v>
      </c>
      <c r="J38" s="265"/>
    </row>
    <row r="40" spans="1:10" ht="20.25">
      <c r="A40" s="299" t="s">
        <v>120</v>
      </c>
      <c r="B40" s="300"/>
      <c r="C40" s="300"/>
      <c r="D40" s="300"/>
      <c r="E40" s="300"/>
      <c r="F40" s="300"/>
      <c r="G40" s="300"/>
      <c r="H40" s="300"/>
      <c r="I40" s="300"/>
      <c r="J40" s="301"/>
    </row>
    <row r="41" spans="1:10" ht="24" thickBot="1">
      <c r="A41" s="152" t="s">
        <v>108</v>
      </c>
      <c r="B41" s="153"/>
      <c r="J41" s="48"/>
    </row>
    <row r="42" spans="2:10" ht="15.75" thickBot="1">
      <c r="B42" s="154" t="str">
        <f>+B$7</f>
        <v>doel bij 3 spillen</v>
      </c>
      <c r="C42" s="265" t="s">
        <v>109</v>
      </c>
      <c r="D42" s="265"/>
      <c r="E42" s="265" t="s">
        <v>110</v>
      </c>
      <c r="F42" s="265"/>
      <c r="G42" s="265" t="s">
        <v>111</v>
      </c>
      <c r="H42" s="265"/>
      <c r="I42" s="302"/>
      <c r="J42" s="302"/>
    </row>
    <row r="43" spans="2:10" ht="15.75" thickBot="1">
      <c r="B43" s="154" t="str">
        <f>+B$8</f>
        <v>doel bij 4 spillen</v>
      </c>
      <c r="C43" s="265" t="s">
        <v>109</v>
      </c>
      <c r="D43" s="265"/>
      <c r="E43" s="265" t="s">
        <v>112</v>
      </c>
      <c r="F43" s="265"/>
      <c r="G43" s="265" t="s">
        <v>113</v>
      </c>
      <c r="H43" s="265"/>
      <c r="I43" s="265" t="s">
        <v>111</v>
      </c>
      <c r="J43" s="265"/>
    </row>
  </sheetData>
  <sheetProtection/>
  <mergeCells count="78">
    <mergeCell ref="A40:J40"/>
    <mergeCell ref="C42:D42"/>
    <mergeCell ref="E42:F42"/>
    <mergeCell ref="G42:H42"/>
    <mergeCell ref="I42:J42"/>
    <mergeCell ref="C43:D43"/>
    <mergeCell ref="E43:F43"/>
    <mergeCell ref="G43:H43"/>
    <mergeCell ref="I43:J43"/>
    <mergeCell ref="A35:J35"/>
    <mergeCell ref="C37:D37"/>
    <mergeCell ref="E37:F37"/>
    <mergeCell ref="G37:H37"/>
    <mergeCell ref="I37:J37"/>
    <mergeCell ref="C38:D38"/>
    <mergeCell ref="E38:F38"/>
    <mergeCell ref="G38:H38"/>
    <mergeCell ref="I38:J38"/>
    <mergeCell ref="A30:J30"/>
    <mergeCell ref="C32:D32"/>
    <mergeCell ref="E32:F32"/>
    <mergeCell ref="G32:H32"/>
    <mergeCell ref="I32:J32"/>
    <mergeCell ref="C33:D33"/>
    <mergeCell ref="E33:F33"/>
    <mergeCell ref="G33:H33"/>
    <mergeCell ref="I33:J33"/>
    <mergeCell ref="A25:J25"/>
    <mergeCell ref="C27:D27"/>
    <mergeCell ref="E27:F27"/>
    <mergeCell ref="G27:H27"/>
    <mergeCell ref="I27:J27"/>
    <mergeCell ref="C28:D28"/>
    <mergeCell ref="E28:F28"/>
    <mergeCell ref="G28:H28"/>
    <mergeCell ref="I28:J28"/>
    <mergeCell ref="A20:J20"/>
    <mergeCell ref="C22:D22"/>
    <mergeCell ref="E22:F22"/>
    <mergeCell ref="G22:H22"/>
    <mergeCell ref="I22:J22"/>
    <mergeCell ref="C23:D23"/>
    <mergeCell ref="E23:F23"/>
    <mergeCell ref="G23:H23"/>
    <mergeCell ref="I23:J23"/>
    <mergeCell ref="A15:J15"/>
    <mergeCell ref="C17:D17"/>
    <mergeCell ref="E17:F17"/>
    <mergeCell ref="G17:H17"/>
    <mergeCell ref="I17:J17"/>
    <mergeCell ref="C18:D18"/>
    <mergeCell ref="E18:F18"/>
    <mergeCell ref="G18:H18"/>
    <mergeCell ref="I18:J18"/>
    <mergeCell ref="A10:J10"/>
    <mergeCell ref="C12:D12"/>
    <mergeCell ref="E12:F12"/>
    <mergeCell ref="G12:H12"/>
    <mergeCell ref="I12:J12"/>
    <mergeCell ref="C13:D13"/>
    <mergeCell ref="E13:F13"/>
    <mergeCell ref="G13:H13"/>
    <mergeCell ref="I13:J13"/>
    <mergeCell ref="A5:J5"/>
    <mergeCell ref="C7:D7"/>
    <mergeCell ref="E7:F7"/>
    <mergeCell ref="G7:H7"/>
    <mergeCell ref="I7:J7"/>
    <mergeCell ref="C8:D8"/>
    <mergeCell ref="E8:F8"/>
    <mergeCell ref="G8:H8"/>
    <mergeCell ref="I8:J8"/>
    <mergeCell ref="A1:J1"/>
    <mergeCell ref="A2:B2"/>
    <mergeCell ref="C2:D2"/>
    <mergeCell ref="E2:G2"/>
    <mergeCell ref="A3:B3"/>
    <mergeCell ref="C3:H3"/>
  </mergeCells>
  <printOptions/>
  <pageMargins left="0.7" right="0.7" top="0.75" bottom="0.75" header="0.3" footer="0.3"/>
  <pageSetup fitToHeight="1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J2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8.421875" style="0" customWidth="1"/>
    <col min="2" max="2" width="23.140625" style="0" customWidth="1"/>
    <col min="3" max="8" width="5.7109375" style="0" customWidth="1"/>
    <col min="9" max="9" width="6.7109375" style="0" customWidth="1"/>
    <col min="10" max="10" width="12.421875" style="47" bestFit="1" customWidth="1"/>
  </cols>
  <sheetData>
    <row r="1" spans="1:9" ht="34.5" thickBot="1" thickTop="1">
      <c r="A1" s="262" t="str">
        <f>CONCATENATE("KONING OPGELEGD  ",'Ingeschreven korpsen'!B16)</f>
        <v>KONING OPGELEGD  2019</v>
      </c>
      <c r="B1" s="263"/>
      <c r="C1" s="263"/>
      <c r="D1" s="263"/>
      <c r="E1" s="263"/>
      <c r="F1" s="263"/>
      <c r="G1" s="263"/>
      <c r="H1" s="263"/>
      <c r="I1" s="264"/>
    </row>
    <row r="2" spans="1:9" ht="24" customHeight="1" thickBot="1" thickTop="1">
      <c r="A2" s="17" t="s">
        <v>0</v>
      </c>
      <c r="B2" s="17" t="s">
        <v>15</v>
      </c>
      <c r="C2" s="17">
        <v>1</v>
      </c>
      <c r="D2" s="17">
        <v>2</v>
      </c>
      <c r="E2" s="133" t="s">
        <v>18</v>
      </c>
      <c r="F2" s="17">
        <v>3</v>
      </c>
      <c r="G2" s="135" t="s">
        <v>18</v>
      </c>
      <c r="H2" s="17">
        <v>4</v>
      </c>
      <c r="I2" s="17" t="s">
        <v>2</v>
      </c>
    </row>
    <row r="3" spans="1:10" ht="24" customHeight="1" thickBot="1" thickTop="1">
      <c r="A3" s="211" t="s">
        <v>354</v>
      </c>
      <c r="B3" s="212" t="s">
        <v>11</v>
      </c>
      <c r="C3" s="213">
        <v>6</v>
      </c>
      <c r="D3" s="213">
        <v>6</v>
      </c>
      <c r="E3" s="130">
        <f aca="true" t="shared" si="0" ref="E3:E14">IF(C3&lt;&gt;"",C3+D3,"")</f>
        <v>12</v>
      </c>
      <c r="F3" s="204">
        <v>6</v>
      </c>
      <c r="G3" s="131">
        <f aca="true" t="shared" si="1" ref="G3:G14">IF(F3&lt;&gt;"",E3+F3,"")</f>
        <v>18</v>
      </c>
      <c r="H3" s="215">
        <v>6</v>
      </c>
      <c r="I3" s="19">
        <f aca="true" t="shared" si="2" ref="I3:I13">+C3+D3+F3+H3</f>
        <v>24</v>
      </c>
      <c r="J3" s="140"/>
    </row>
    <row r="4" spans="1:9" ht="24" customHeight="1" thickBot="1" thickTop="1">
      <c r="A4" s="245" t="s">
        <v>356</v>
      </c>
      <c r="B4" s="257" t="s">
        <v>276</v>
      </c>
      <c r="C4" s="206">
        <v>6</v>
      </c>
      <c r="D4" s="206">
        <v>6</v>
      </c>
      <c r="E4" s="228">
        <f t="shared" si="0"/>
        <v>12</v>
      </c>
      <c r="F4" s="204">
        <v>6</v>
      </c>
      <c r="G4" s="229">
        <f t="shared" si="1"/>
        <v>18</v>
      </c>
      <c r="H4" s="215">
        <v>6</v>
      </c>
      <c r="I4" s="19">
        <f t="shared" si="2"/>
        <v>24</v>
      </c>
    </row>
    <row r="5" spans="1:9" ht="24" customHeight="1" thickBot="1" thickTop="1">
      <c r="A5" s="211" t="s">
        <v>54</v>
      </c>
      <c r="B5" s="212" t="s">
        <v>13</v>
      </c>
      <c r="C5" s="206">
        <v>6</v>
      </c>
      <c r="D5" s="206">
        <v>6</v>
      </c>
      <c r="E5" s="228">
        <f t="shared" si="0"/>
        <v>12</v>
      </c>
      <c r="F5" s="204">
        <v>6</v>
      </c>
      <c r="G5" s="229">
        <f t="shared" si="1"/>
        <v>18</v>
      </c>
      <c r="H5" s="215">
        <v>6</v>
      </c>
      <c r="I5" s="19">
        <f t="shared" si="2"/>
        <v>24</v>
      </c>
    </row>
    <row r="6" spans="1:9" ht="24" customHeight="1" thickBot="1" thickTop="1">
      <c r="A6" s="207" t="s">
        <v>360</v>
      </c>
      <c r="B6" s="212" t="s">
        <v>6</v>
      </c>
      <c r="C6" s="206">
        <v>6</v>
      </c>
      <c r="D6" s="206">
        <v>5</v>
      </c>
      <c r="E6" s="228">
        <f t="shared" si="0"/>
        <v>11</v>
      </c>
      <c r="F6" s="204">
        <v>6</v>
      </c>
      <c r="G6" s="229">
        <f t="shared" si="1"/>
        <v>17</v>
      </c>
      <c r="H6" s="215">
        <v>5</v>
      </c>
      <c r="I6" s="19">
        <f t="shared" si="2"/>
        <v>22</v>
      </c>
    </row>
    <row r="7" spans="1:9" ht="24" customHeight="1" thickBot="1" thickTop="1">
      <c r="A7" s="207" t="s">
        <v>349</v>
      </c>
      <c r="B7" s="258" t="s">
        <v>12</v>
      </c>
      <c r="C7" s="206">
        <v>6</v>
      </c>
      <c r="D7" s="206">
        <v>4</v>
      </c>
      <c r="E7" s="228">
        <f t="shared" si="0"/>
        <v>10</v>
      </c>
      <c r="F7" s="204">
        <v>6</v>
      </c>
      <c r="G7" s="229">
        <f t="shared" si="1"/>
        <v>16</v>
      </c>
      <c r="H7" s="215">
        <v>6</v>
      </c>
      <c r="I7" s="19">
        <f t="shared" si="2"/>
        <v>22</v>
      </c>
    </row>
    <row r="8" spans="1:9" ht="24" customHeight="1" thickBot="1" thickTop="1">
      <c r="A8" s="211" t="s">
        <v>332</v>
      </c>
      <c r="B8" s="205" t="s">
        <v>45</v>
      </c>
      <c r="C8" s="206">
        <v>6</v>
      </c>
      <c r="D8" s="206">
        <v>6</v>
      </c>
      <c r="E8" s="228">
        <f t="shared" si="0"/>
        <v>12</v>
      </c>
      <c r="F8" s="204">
        <v>5</v>
      </c>
      <c r="G8" s="229">
        <f t="shared" si="1"/>
        <v>17</v>
      </c>
      <c r="H8" s="215">
        <v>5</v>
      </c>
      <c r="I8" s="19">
        <f t="shared" si="2"/>
        <v>22</v>
      </c>
    </row>
    <row r="9" spans="1:9" ht="24" customHeight="1" thickBot="1" thickTop="1">
      <c r="A9" s="211" t="s">
        <v>346</v>
      </c>
      <c r="B9" s="212" t="s">
        <v>8</v>
      </c>
      <c r="C9" s="206">
        <v>6</v>
      </c>
      <c r="D9" s="206">
        <v>5</v>
      </c>
      <c r="E9" s="228">
        <f t="shared" si="0"/>
        <v>11</v>
      </c>
      <c r="F9" s="204">
        <v>5</v>
      </c>
      <c r="G9" s="229">
        <f t="shared" si="1"/>
        <v>16</v>
      </c>
      <c r="H9" s="215">
        <v>6</v>
      </c>
      <c r="I9" s="19">
        <f t="shared" si="2"/>
        <v>22</v>
      </c>
    </row>
    <row r="10" spans="1:9" ht="24" customHeight="1" thickBot="1" thickTop="1">
      <c r="A10" s="211" t="s">
        <v>344</v>
      </c>
      <c r="B10" s="212" t="s">
        <v>14</v>
      </c>
      <c r="C10" s="206">
        <v>6</v>
      </c>
      <c r="D10" s="206">
        <v>6</v>
      </c>
      <c r="E10" s="228">
        <f t="shared" si="0"/>
        <v>12</v>
      </c>
      <c r="F10" s="204">
        <v>4</v>
      </c>
      <c r="G10" s="229">
        <f t="shared" si="1"/>
        <v>16</v>
      </c>
      <c r="H10" s="215">
        <v>5</v>
      </c>
      <c r="I10" s="19">
        <f t="shared" si="2"/>
        <v>21</v>
      </c>
    </row>
    <row r="11" spans="1:9" ht="24" customHeight="1" thickBot="1" thickTop="1">
      <c r="A11" s="207" t="s">
        <v>333</v>
      </c>
      <c r="B11" s="212" t="s">
        <v>10</v>
      </c>
      <c r="C11" s="247">
        <v>5</v>
      </c>
      <c r="D11" s="206">
        <v>4</v>
      </c>
      <c r="E11" s="228">
        <f t="shared" si="0"/>
        <v>9</v>
      </c>
      <c r="F11" s="204">
        <v>6</v>
      </c>
      <c r="G11" s="229">
        <f t="shared" si="1"/>
        <v>15</v>
      </c>
      <c r="H11" s="215">
        <v>5</v>
      </c>
      <c r="I11" s="19">
        <f t="shared" si="2"/>
        <v>20</v>
      </c>
    </row>
    <row r="12" spans="1:9" ht="24" customHeight="1" thickBot="1" thickTop="1">
      <c r="A12" s="207" t="s">
        <v>273</v>
      </c>
      <c r="B12" s="212" t="s">
        <v>318</v>
      </c>
      <c r="C12" s="206">
        <v>6</v>
      </c>
      <c r="D12" s="206">
        <v>5</v>
      </c>
      <c r="E12" s="228">
        <f t="shared" si="0"/>
        <v>11</v>
      </c>
      <c r="F12" s="204"/>
      <c r="G12" s="229">
        <f t="shared" si="1"/>
      </c>
      <c r="H12" s="215">
        <v>6</v>
      </c>
      <c r="I12" s="19">
        <f t="shared" si="2"/>
        <v>17</v>
      </c>
    </row>
    <row r="13" spans="1:9" ht="24" customHeight="1" thickBot="1" thickTop="1">
      <c r="A13" s="211" t="s">
        <v>329</v>
      </c>
      <c r="B13" s="212" t="s">
        <v>9</v>
      </c>
      <c r="C13" s="214">
        <v>0</v>
      </c>
      <c r="D13" s="214">
        <v>5</v>
      </c>
      <c r="E13" s="228">
        <f t="shared" si="0"/>
        <v>5</v>
      </c>
      <c r="F13" s="204"/>
      <c r="G13" s="229">
        <f t="shared" si="1"/>
      </c>
      <c r="H13" s="215"/>
      <c r="I13" s="19">
        <f t="shared" si="2"/>
        <v>5</v>
      </c>
    </row>
    <row r="14" spans="1:9" ht="24" customHeight="1" thickBot="1" thickTop="1">
      <c r="A14" s="246" t="s">
        <v>355</v>
      </c>
      <c r="B14" s="212" t="s">
        <v>7</v>
      </c>
      <c r="C14" s="206"/>
      <c r="D14" s="206"/>
      <c r="E14" s="228">
        <f t="shared" si="0"/>
      </c>
      <c r="F14" s="204"/>
      <c r="G14" s="229">
        <f t="shared" si="1"/>
      </c>
      <c r="H14" s="215"/>
      <c r="I14" s="19"/>
    </row>
    <row r="15" ht="24" customHeight="1" thickTop="1"/>
    <row r="17" spans="1:10" ht="18">
      <c r="A17" s="156" t="s">
        <v>126</v>
      </c>
      <c r="J17"/>
    </row>
    <row r="18" spans="1:10" ht="18.75" thickBot="1">
      <c r="A18" s="156"/>
      <c r="J18"/>
    </row>
    <row r="19" spans="1:10" ht="18.75" thickBot="1">
      <c r="A19" s="157" t="s">
        <v>108</v>
      </c>
      <c r="B19" s="158"/>
      <c r="J19"/>
    </row>
    <row r="20" spans="2:10" ht="15.75" thickBot="1">
      <c r="B20" s="154" t="s">
        <v>121</v>
      </c>
      <c r="C20" s="265" t="s">
        <v>109</v>
      </c>
      <c r="D20" s="265"/>
      <c r="E20" s="265" t="s">
        <v>110</v>
      </c>
      <c r="F20" s="265"/>
      <c r="G20" s="265" t="s">
        <v>111</v>
      </c>
      <c r="H20" s="265"/>
      <c r="I20" s="265"/>
      <c r="J20" s="265"/>
    </row>
    <row r="21" spans="2:10" ht="15.75" thickBot="1">
      <c r="B21" s="154" t="s">
        <v>122</v>
      </c>
      <c r="C21" s="265" t="s">
        <v>109</v>
      </c>
      <c r="D21" s="265"/>
      <c r="E21" s="265" t="s">
        <v>112</v>
      </c>
      <c r="F21" s="265"/>
      <c r="G21" s="265" t="s">
        <v>113</v>
      </c>
      <c r="H21" s="265"/>
      <c r="I21" s="265" t="s">
        <v>111</v>
      </c>
      <c r="J21" s="265"/>
    </row>
    <row r="22" ht="23.25">
      <c r="J22" s="48"/>
    </row>
    <row r="23" ht="23.25">
      <c r="J23" s="48"/>
    </row>
    <row r="24" spans="2:10" ht="12.75">
      <c r="B24" s="160" t="s">
        <v>127</v>
      </c>
      <c r="C24" s="159">
        <f>AVERAGE(C3:C15)</f>
        <v>5.363636363636363</v>
      </c>
      <c r="D24" s="159">
        <f>IF(SUM(D3:D15)&gt;0,AVERAGE(D3:D15),"")</f>
        <v>5.2727272727272725</v>
      </c>
      <c r="E24" s="165"/>
      <c r="F24" s="159">
        <f>IF(SUM(F3:F15)&gt;0,AVERAGE(F3:F15),"")</f>
        <v>5.555555555555555</v>
      </c>
      <c r="G24" s="165"/>
      <c r="H24" s="159">
        <f>IF(SUM(H3:H15)&gt;0,AVERAGE(H3:H15),"")</f>
        <v>5.6</v>
      </c>
      <c r="J24"/>
    </row>
    <row r="25" spans="2:10" ht="12.75">
      <c r="B25" s="160" t="s">
        <v>128</v>
      </c>
      <c r="C25" s="155">
        <f>COUNTIF(C3:C15,6)</f>
        <v>9</v>
      </c>
      <c r="D25" s="155">
        <f>IF(SUM(D3:D15)&gt;0,COUNTIF(D3:D15,6),"")</f>
        <v>5</v>
      </c>
      <c r="E25" s="165"/>
      <c r="F25" s="155">
        <f>IF(SUM(F3:F15)&gt;0,COUNTIF(F3:F15,6),"")</f>
        <v>6</v>
      </c>
      <c r="G25" s="165"/>
      <c r="H25" s="155">
        <f>IF(SUM(H3:H15)&gt;0,COUNTIF(H3:H15,6),"")</f>
        <v>6</v>
      </c>
      <c r="J25"/>
    </row>
  </sheetData>
  <sheetProtection/>
  <mergeCells count="9">
    <mergeCell ref="A1:I1"/>
    <mergeCell ref="C20:D20"/>
    <mergeCell ref="E20:F20"/>
    <mergeCell ref="G20:H20"/>
    <mergeCell ref="I20:J20"/>
    <mergeCell ref="C21:D21"/>
    <mergeCell ref="E21:F21"/>
    <mergeCell ref="G21:H21"/>
    <mergeCell ref="I21:J21"/>
  </mergeCells>
  <printOptions/>
  <pageMargins left="0.3937007874015748" right="0" top="0.984251968503937" bottom="0" header="0" footer="0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L42"/>
  <sheetViews>
    <sheetView zoomScale="115" zoomScaleNormal="115" zoomScalePageLayoutView="0" workbookViewId="0" topLeftCell="A1">
      <selection activeCell="B27" sqref="B27"/>
    </sheetView>
  </sheetViews>
  <sheetFormatPr defaultColWidth="9.140625" defaultRowHeight="12.75"/>
  <cols>
    <col min="1" max="1" width="27.7109375" style="34" customWidth="1"/>
    <col min="2" max="2" width="5.7109375" style="34" customWidth="1"/>
    <col min="3" max="3" width="35.00390625" style="34" bestFit="1" customWidth="1"/>
    <col min="4" max="9" width="5.7109375" style="34" customWidth="1"/>
    <col min="10" max="10" width="6.7109375" style="34" customWidth="1"/>
    <col min="11" max="11" width="8.7109375" style="85" customWidth="1"/>
    <col min="12" max="16384" width="9.140625" style="34" customWidth="1"/>
  </cols>
  <sheetData>
    <row r="1" spans="1:11" ht="34.5" customHeight="1" thickBot="1" thickTop="1">
      <c r="A1" s="262" t="str">
        <f>CONCATENATE("BESTUUR  ",'Ingeschreven korpsen'!B16)</f>
        <v>BESTUUR  2019</v>
      </c>
      <c r="B1" s="263"/>
      <c r="C1" s="266"/>
      <c r="D1" s="266"/>
      <c r="E1" s="266"/>
      <c r="F1" s="266"/>
      <c r="G1" s="266"/>
      <c r="H1" s="266"/>
      <c r="I1" s="266"/>
      <c r="J1" s="267"/>
      <c r="K1" s="54"/>
    </row>
    <row r="2" spans="1:12" ht="24" customHeight="1" thickBot="1" thickTop="1">
      <c r="A2" s="17" t="s">
        <v>0</v>
      </c>
      <c r="B2" s="84">
        <v>2</v>
      </c>
      <c r="C2" s="17" t="s">
        <v>1</v>
      </c>
      <c r="D2" s="20">
        <f>1</f>
        <v>1</v>
      </c>
      <c r="E2" s="20">
        <v>2</v>
      </c>
      <c r="F2" s="20" t="s">
        <v>18</v>
      </c>
      <c r="G2" s="20">
        <v>3</v>
      </c>
      <c r="H2" s="20" t="s">
        <v>18</v>
      </c>
      <c r="I2" s="20">
        <v>4</v>
      </c>
      <c r="J2" s="21" t="s">
        <v>2</v>
      </c>
      <c r="K2" s="216">
        <v>43430</v>
      </c>
      <c r="L2" s="236">
        <v>43122</v>
      </c>
    </row>
    <row r="3" spans="1:12" s="57" customFormat="1" ht="24" customHeight="1" thickBot="1" thickTop="1">
      <c r="A3" s="55" t="s">
        <v>323</v>
      </c>
      <c r="B3" s="93">
        <v>2</v>
      </c>
      <c r="C3" s="55" t="s">
        <v>115</v>
      </c>
      <c r="D3" s="6">
        <v>6</v>
      </c>
      <c r="E3" s="6">
        <v>6</v>
      </c>
      <c r="F3" s="228">
        <f aca="true" t="shared" si="0" ref="F3:F33">IF(AND(D3&lt;&gt;"")*(E3&lt;&gt;""),D3+E3,"")</f>
        <v>12</v>
      </c>
      <c r="G3" s="6">
        <v>6</v>
      </c>
      <c r="H3" s="229">
        <f aca="true" t="shared" si="1" ref="H3:H27">IF(G3&lt;&gt;"",F3+G3,"")</f>
        <v>18</v>
      </c>
      <c r="I3" s="6">
        <v>6</v>
      </c>
      <c r="J3" s="19">
        <f aca="true" t="shared" si="2" ref="J3:J33">IF(B3="","",SUM(D3,E3,G3,I3))</f>
        <v>24</v>
      </c>
      <c r="K3" s="222">
        <v>1</v>
      </c>
      <c r="L3" s="222">
        <v>1</v>
      </c>
    </row>
    <row r="4" spans="1:12" s="57" customFormat="1" ht="24" customHeight="1" thickBot="1" thickTop="1">
      <c r="A4" s="55" t="s">
        <v>322</v>
      </c>
      <c r="B4" s="93">
        <v>2</v>
      </c>
      <c r="C4" s="55" t="s">
        <v>115</v>
      </c>
      <c r="D4" s="6">
        <v>5</v>
      </c>
      <c r="E4" s="6">
        <v>6</v>
      </c>
      <c r="F4" s="228">
        <f t="shared" si="0"/>
        <v>11</v>
      </c>
      <c r="G4" s="6">
        <v>6</v>
      </c>
      <c r="H4" s="229">
        <f t="shared" si="1"/>
        <v>17</v>
      </c>
      <c r="I4" s="6">
        <v>6</v>
      </c>
      <c r="J4" s="19">
        <f t="shared" si="2"/>
        <v>23</v>
      </c>
      <c r="K4" s="222">
        <v>1</v>
      </c>
      <c r="L4" s="222">
        <v>1</v>
      </c>
    </row>
    <row r="5" spans="1:12" ht="24" customHeight="1" thickBot="1" thickTop="1">
      <c r="A5" s="55" t="s">
        <v>334</v>
      </c>
      <c r="B5" s="93">
        <v>2</v>
      </c>
      <c r="C5" s="55" t="s">
        <v>86</v>
      </c>
      <c r="D5" s="6">
        <v>6</v>
      </c>
      <c r="E5" s="6">
        <v>5</v>
      </c>
      <c r="F5" s="228">
        <f t="shared" si="0"/>
        <v>11</v>
      </c>
      <c r="G5" s="6">
        <v>6</v>
      </c>
      <c r="H5" s="229">
        <f t="shared" si="1"/>
        <v>17</v>
      </c>
      <c r="I5" s="6">
        <v>6</v>
      </c>
      <c r="J5" s="19">
        <f t="shared" si="2"/>
        <v>23</v>
      </c>
      <c r="K5" s="222">
        <v>1</v>
      </c>
      <c r="L5" s="222">
        <v>1</v>
      </c>
    </row>
    <row r="6" spans="1:12" ht="24" customHeight="1" thickBot="1" thickTop="1">
      <c r="A6" s="60" t="s">
        <v>326</v>
      </c>
      <c r="B6" s="94">
        <v>2</v>
      </c>
      <c r="C6" s="55" t="s">
        <v>357</v>
      </c>
      <c r="D6" s="59">
        <v>6</v>
      </c>
      <c r="E6" s="59">
        <v>5</v>
      </c>
      <c r="F6" s="228">
        <f t="shared" si="0"/>
        <v>11</v>
      </c>
      <c r="G6" s="6">
        <v>6</v>
      </c>
      <c r="H6" s="229">
        <f t="shared" si="1"/>
        <v>17</v>
      </c>
      <c r="I6" s="6">
        <v>5</v>
      </c>
      <c r="J6" s="19">
        <f t="shared" si="2"/>
        <v>22</v>
      </c>
      <c r="K6" s="222"/>
      <c r="L6" s="222">
        <v>1</v>
      </c>
    </row>
    <row r="7" spans="1:12" ht="24" customHeight="1" thickBot="1" thickTop="1">
      <c r="A7" s="55" t="s">
        <v>332</v>
      </c>
      <c r="B7" s="93">
        <v>2</v>
      </c>
      <c r="C7" s="55" t="s">
        <v>88</v>
      </c>
      <c r="D7" s="6">
        <v>4</v>
      </c>
      <c r="E7" s="6">
        <v>6</v>
      </c>
      <c r="F7" s="228">
        <f t="shared" si="0"/>
        <v>10</v>
      </c>
      <c r="G7" s="6">
        <v>6</v>
      </c>
      <c r="H7" s="229">
        <f t="shared" si="1"/>
        <v>16</v>
      </c>
      <c r="I7" s="6">
        <v>6</v>
      </c>
      <c r="J7" s="19">
        <f t="shared" si="2"/>
        <v>22</v>
      </c>
      <c r="K7" s="222">
        <v>1</v>
      </c>
      <c r="L7" s="222">
        <v>1</v>
      </c>
    </row>
    <row r="8" spans="1:12" ht="24" customHeight="1" thickBot="1" thickTop="1">
      <c r="A8" s="55" t="s">
        <v>338</v>
      </c>
      <c r="B8" s="93">
        <v>2</v>
      </c>
      <c r="C8" s="55" t="s">
        <v>84</v>
      </c>
      <c r="D8" s="6">
        <v>6</v>
      </c>
      <c r="E8" s="6">
        <v>4</v>
      </c>
      <c r="F8" s="228">
        <f t="shared" si="0"/>
        <v>10</v>
      </c>
      <c r="G8" s="6">
        <v>5</v>
      </c>
      <c r="H8" s="229">
        <f t="shared" si="1"/>
        <v>15</v>
      </c>
      <c r="I8" s="6">
        <v>5</v>
      </c>
      <c r="J8" s="19">
        <f t="shared" si="2"/>
        <v>20</v>
      </c>
      <c r="K8" s="222">
        <v>1</v>
      </c>
      <c r="L8" s="222">
        <v>1</v>
      </c>
    </row>
    <row r="9" spans="1:12" ht="24" customHeight="1" thickBot="1" thickTop="1">
      <c r="A9" s="55" t="s">
        <v>274</v>
      </c>
      <c r="B9" s="93">
        <v>2</v>
      </c>
      <c r="C9" s="55" t="s">
        <v>88</v>
      </c>
      <c r="D9" s="6">
        <v>2</v>
      </c>
      <c r="E9" s="6">
        <v>5</v>
      </c>
      <c r="F9" s="228">
        <f t="shared" si="0"/>
        <v>7</v>
      </c>
      <c r="G9" s="6">
        <v>6</v>
      </c>
      <c r="H9" s="229">
        <f t="shared" si="1"/>
        <v>13</v>
      </c>
      <c r="I9" s="6">
        <v>6</v>
      </c>
      <c r="J9" s="19">
        <f t="shared" si="2"/>
        <v>19</v>
      </c>
      <c r="K9" s="222">
        <v>1</v>
      </c>
      <c r="L9" s="222">
        <v>1</v>
      </c>
    </row>
    <row r="10" spans="1:12" ht="24" customHeight="1" thickBot="1" thickTop="1">
      <c r="A10" s="55" t="s">
        <v>324</v>
      </c>
      <c r="B10" s="93">
        <v>2</v>
      </c>
      <c r="C10" s="55" t="s">
        <v>340</v>
      </c>
      <c r="D10" s="6">
        <v>6</v>
      </c>
      <c r="E10" s="6">
        <v>1</v>
      </c>
      <c r="F10" s="228">
        <f t="shared" si="0"/>
        <v>7</v>
      </c>
      <c r="G10" s="6">
        <v>5</v>
      </c>
      <c r="H10" s="229">
        <f t="shared" si="1"/>
        <v>12</v>
      </c>
      <c r="I10" s="6">
        <v>6</v>
      </c>
      <c r="J10" s="19">
        <f t="shared" si="2"/>
        <v>18</v>
      </c>
      <c r="K10" s="222">
        <v>1</v>
      </c>
      <c r="L10" s="222">
        <v>1</v>
      </c>
    </row>
    <row r="11" spans="1:12" ht="24" customHeight="1" thickBot="1" thickTop="1">
      <c r="A11" s="55" t="s">
        <v>59</v>
      </c>
      <c r="B11" s="93">
        <v>2</v>
      </c>
      <c r="C11" s="55" t="s">
        <v>340</v>
      </c>
      <c r="D11" s="6">
        <v>6</v>
      </c>
      <c r="E11" s="6">
        <v>1</v>
      </c>
      <c r="F11" s="228">
        <f t="shared" si="0"/>
        <v>7</v>
      </c>
      <c r="G11" s="6">
        <v>4</v>
      </c>
      <c r="H11" s="229">
        <f t="shared" si="1"/>
        <v>11</v>
      </c>
      <c r="I11" s="6">
        <v>6</v>
      </c>
      <c r="J11" s="19">
        <f t="shared" si="2"/>
        <v>17</v>
      </c>
      <c r="K11" s="222">
        <v>1</v>
      </c>
      <c r="L11" s="222" t="s">
        <v>343</v>
      </c>
    </row>
    <row r="12" spans="1:12" ht="24" customHeight="1" thickBot="1" thickTop="1">
      <c r="A12" s="55" t="s">
        <v>327</v>
      </c>
      <c r="B12" s="93">
        <v>2</v>
      </c>
      <c r="C12" s="55" t="s">
        <v>81</v>
      </c>
      <c r="D12" s="6">
        <v>6</v>
      </c>
      <c r="E12" s="6">
        <v>5</v>
      </c>
      <c r="F12" s="228">
        <f t="shared" si="0"/>
        <v>11</v>
      </c>
      <c r="G12" s="6">
        <v>4</v>
      </c>
      <c r="H12" s="229">
        <f t="shared" si="1"/>
        <v>15</v>
      </c>
      <c r="I12" s="6"/>
      <c r="J12" s="19">
        <f t="shared" si="2"/>
        <v>15</v>
      </c>
      <c r="K12" s="222">
        <v>1</v>
      </c>
      <c r="L12" s="222">
        <v>1</v>
      </c>
    </row>
    <row r="13" spans="1:12" ht="24" customHeight="1" thickBot="1" thickTop="1">
      <c r="A13" s="60" t="s">
        <v>325</v>
      </c>
      <c r="B13" s="94">
        <v>2</v>
      </c>
      <c r="C13" s="60" t="s">
        <v>357</v>
      </c>
      <c r="D13" s="6">
        <v>4</v>
      </c>
      <c r="E13" s="6">
        <v>5</v>
      </c>
      <c r="F13" s="228">
        <f t="shared" si="0"/>
        <v>9</v>
      </c>
      <c r="G13" s="6">
        <v>3</v>
      </c>
      <c r="H13" s="229">
        <f t="shared" si="1"/>
        <v>12</v>
      </c>
      <c r="I13" s="6"/>
      <c r="J13" s="19">
        <f t="shared" si="2"/>
        <v>12</v>
      </c>
      <c r="K13" s="222"/>
      <c r="L13" s="222">
        <v>1</v>
      </c>
    </row>
    <row r="14" spans="1:12" ht="24" customHeight="1" thickBot="1" thickTop="1">
      <c r="A14" s="55" t="s">
        <v>320</v>
      </c>
      <c r="B14" s="93">
        <v>2</v>
      </c>
      <c r="C14" s="55" t="s">
        <v>115</v>
      </c>
      <c r="D14" s="6">
        <v>3</v>
      </c>
      <c r="E14" s="6"/>
      <c r="F14" s="228">
        <f t="shared" si="0"/>
      </c>
      <c r="G14" s="6"/>
      <c r="H14" s="229">
        <f t="shared" si="1"/>
      </c>
      <c r="I14" s="6"/>
      <c r="J14" s="19">
        <f t="shared" si="2"/>
        <v>3</v>
      </c>
      <c r="K14" s="222">
        <v>1</v>
      </c>
      <c r="L14" s="222" t="s">
        <v>343</v>
      </c>
    </row>
    <row r="15" spans="1:12" ht="24" customHeight="1" thickBot="1" thickTop="1">
      <c r="A15" s="55" t="s">
        <v>319</v>
      </c>
      <c r="B15" s="93"/>
      <c r="C15" s="243" t="s">
        <v>115</v>
      </c>
      <c r="D15" s="6"/>
      <c r="E15" s="6"/>
      <c r="F15" s="228">
        <f t="shared" si="0"/>
      </c>
      <c r="G15" s="6"/>
      <c r="H15" s="229">
        <f t="shared" si="1"/>
      </c>
      <c r="I15" s="6"/>
      <c r="J15" s="19">
        <f t="shared" si="2"/>
      </c>
      <c r="K15" s="222">
        <v>1</v>
      </c>
      <c r="L15" s="222">
        <v>1</v>
      </c>
    </row>
    <row r="16" spans="1:12" ht="24" customHeight="1" thickBot="1" thickTop="1">
      <c r="A16" s="55" t="s">
        <v>321</v>
      </c>
      <c r="B16" s="93"/>
      <c r="C16" s="55" t="s">
        <v>115</v>
      </c>
      <c r="D16" s="6"/>
      <c r="E16" s="6"/>
      <c r="F16" s="228">
        <f t="shared" si="0"/>
      </c>
      <c r="G16" s="6"/>
      <c r="H16" s="229">
        <f t="shared" si="1"/>
      </c>
      <c r="I16" s="6"/>
      <c r="J16" s="19">
        <f t="shared" si="2"/>
      </c>
      <c r="K16" s="222" t="s">
        <v>343</v>
      </c>
      <c r="L16" s="222">
        <v>1</v>
      </c>
    </row>
    <row r="17" spans="1:12" ht="24" customHeight="1" thickBot="1" thickTop="1">
      <c r="A17" s="55" t="s">
        <v>337</v>
      </c>
      <c r="B17" s="93"/>
      <c r="C17" s="55" t="s">
        <v>348</v>
      </c>
      <c r="D17" s="6"/>
      <c r="E17" s="6"/>
      <c r="F17" s="228">
        <f t="shared" si="0"/>
      </c>
      <c r="G17" s="6"/>
      <c r="H17" s="229">
        <f t="shared" si="1"/>
      </c>
      <c r="I17" s="6"/>
      <c r="J17" s="19">
        <f t="shared" si="2"/>
      </c>
      <c r="K17" s="222">
        <v>1</v>
      </c>
      <c r="L17" s="222" t="s">
        <v>343</v>
      </c>
    </row>
    <row r="18" spans="1:12" ht="24" customHeight="1" thickBot="1" thickTop="1">
      <c r="A18" s="55" t="s">
        <v>336</v>
      </c>
      <c r="B18" s="93"/>
      <c r="C18" s="55" t="s">
        <v>348</v>
      </c>
      <c r="D18" s="6"/>
      <c r="E18" s="6"/>
      <c r="F18" s="228">
        <f t="shared" si="0"/>
      </c>
      <c r="G18" s="6"/>
      <c r="H18" s="229">
        <f t="shared" si="1"/>
      </c>
      <c r="I18" s="6"/>
      <c r="J18" s="19">
        <f t="shared" si="2"/>
      </c>
      <c r="K18" s="222"/>
      <c r="L18" s="222"/>
    </row>
    <row r="19" spans="1:12" ht="24" customHeight="1" thickBot="1" thickTop="1">
      <c r="A19" s="55" t="s">
        <v>339</v>
      </c>
      <c r="B19" s="93"/>
      <c r="C19" s="55" t="s">
        <v>84</v>
      </c>
      <c r="D19" s="6"/>
      <c r="E19" s="6"/>
      <c r="F19" s="228">
        <f t="shared" si="0"/>
      </c>
      <c r="G19" s="6"/>
      <c r="H19" s="229">
        <f t="shared" si="1"/>
      </c>
      <c r="I19" s="6"/>
      <c r="J19" s="19">
        <f t="shared" si="2"/>
      </c>
      <c r="K19" s="222">
        <v>1</v>
      </c>
      <c r="L19" s="222">
        <v>1</v>
      </c>
    </row>
    <row r="20" spans="1:12" ht="24" customHeight="1" thickBot="1" thickTop="1">
      <c r="A20" s="55" t="s">
        <v>328</v>
      </c>
      <c r="B20" s="93"/>
      <c r="C20" s="55" t="s">
        <v>81</v>
      </c>
      <c r="D20" s="6"/>
      <c r="E20" s="6"/>
      <c r="F20" s="228">
        <f t="shared" si="0"/>
      </c>
      <c r="G20" s="6"/>
      <c r="H20" s="229">
        <f t="shared" si="1"/>
      </c>
      <c r="I20" s="6"/>
      <c r="J20" s="19">
        <f t="shared" si="2"/>
      </c>
      <c r="K20" s="222">
        <v>1</v>
      </c>
      <c r="L20" s="222" t="s">
        <v>343</v>
      </c>
    </row>
    <row r="21" spans="1:12" ht="24" customHeight="1" thickBot="1" thickTop="1">
      <c r="A21" s="55" t="s">
        <v>329</v>
      </c>
      <c r="B21" s="93"/>
      <c r="C21" s="55" t="s">
        <v>83</v>
      </c>
      <c r="D21" s="6">
        <v>0</v>
      </c>
      <c r="E21" s="6">
        <v>4</v>
      </c>
      <c r="F21" s="228">
        <f t="shared" si="0"/>
        <v>4</v>
      </c>
      <c r="G21" s="6"/>
      <c r="H21" s="229">
        <f t="shared" si="1"/>
      </c>
      <c r="I21" s="6"/>
      <c r="J21" s="19">
        <f t="shared" si="2"/>
      </c>
      <c r="K21" s="222"/>
      <c r="L21" s="222"/>
    </row>
    <row r="22" spans="1:12" ht="24" customHeight="1" thickBot="1" thickTop="1">
      <c r="A22" s="55" t="s">
        <v>275</v>
      </c>
      <c r="B22" s="93"/>
      <c r="C22" s="55" t="s">
        <v>83</v>
      </c>
      <c r="D22" s="6">
        <v>2</v>
      </c>
      <c r="E22" s="6">
        <v>2</v>
      </c>
      <c r="F22" s="228">
        <f t="shared" si="0"/>
        <v>4</v>
      </c>
      <c r="G22" s="6"/>
      <c r="H22" s="229">
        <f t="shared" si="1"/>
      </c>
      <c r="I22" s="6"/>
      <c r="J22" s="19">
        <f t="shared" si="2"/>
      </c>
      <c r="K22" s="222">
        <v>1</v>
      </c>
      <c r="L22" s="222">
        <v>1</v>
      </c>
    </row>
    <row r="23" spans="1:12" ht="24" customHeight="1" thickBot="1" thickTop="1">
      <c r="A23" s="55" t="s">
        <v>331</v>
      </c>
      <c r="B23" s="93"/>
      <c r="C23" s="55" t="s">
        <v>89</v>
      </c>
      <c r="D23" s="6"/>
      <c r="E23" s="6"/>
      <c r="F23" s="228">
        <f t="shared" si="0"/>
      </c>
      <c r="G23" s="6"/>
      <c r="H23" s="229">
        <f t="shared" si="1"/>
      </c>
      <c r="I23" s="6"/>
      <c r="J23" s="19">
        <f t="shared" si="2"/>
      </c>
      <c r="K23" s="222">
        <v>1</v>
      </c>
      <c r="L23" s="222">
        <v>1</v>
      </c>
    </row>
    <row r="24" spans="1:12" ht="24" customHeight="1" thickBot="1" thickTop="1">
      <c r="A24" s="55" t="s">
        <v>330</v>
      </c>
      <c r="B24" s="93"/>
      <c r="C24" s="55" t="s">
        <v>89</v>
      </c>
      <c r="D24" s="6"/>
      <c r="E24" s="6"/>
      <c r="F24" s="228">
        <f t="shared" si="0"/>
      </c>
      <c r="G24" s="6"/>
      <c r="H24" s="229">
        <f t="shared" si="1"/>
      </c>
      <c r="I24" s="6"/>
      <c r="J24" s="19">
        <f t="shared" si="2"/>
      </c>
      <c r="K24" s="222"/>
      <c r="L24" s="222">
        <v>1</v>
      </c>
    </row>
    <row r="25" spans="1:12" ht="24" customHeight="1" thickBot="1" thickTop="1">
      <c r="A25" s="55" t="s">
        <v>341</v>
      </c>
      <c r="B25" s="93"/>
      <c r="C25" s="55" t="s">
        <v>82</v>
      </c>
      <c r="D25" s="6"/>
      <c r="E25" s="6"/>
      <c r="F25" s="228">
        <f t="shared" si="0"/>
      </c>
      <c r="G25" s="6"/>
      <c r="H25" s="229">
        <f t="shared" si="1"/>
      </c>
      <c r="I25" s="6"/>
      <c r="J25" s="19">
        <f t="shared" si="2"/>
      </c>
      <c r="K25" s="222">
        <v>1</v>
      </c>
      <c r="L25" s="222">
        <v>1</v>
      </c>
    </row>
    <row r="26" spans="1:12" ht="24" customHeight="1" thickBot="1" thickTop="1">
      <c r="A26" s="55" t="s">
        <v>342</v>
      </c>
      <c r="B26" s="93"/>
      <c r="C26" s="55" t="s">
        <v>82</v>
      </c>
      <c r="D26" s="6"/>
      <c r="E26" s="6"/>
      <c r="F26" s="228">
        <f t="shared" si="0"/>
      </c>
      <c r="G26" s="6"/>
      <c r="H26" s="229">
        <f t="shared" si="1"/>
      </c>
      <c r="I26" s="6"/>
      <c r="J26" s="19">
        <f t="shared" si="2"/>
      </c>
      <c r="K26" s="222">
        <v>1</v>
      </c>
      <c r="L26" s="222">
        <v>1</v>
      </c>
    </row>
    <row r="27" spans="1:12" ht="24" customHeight="1" thickBot="1" thickTop="1">
      <c r="A27" s="58" t="s">
        <v>333</v>
      </c>
      <c r="B27" s="93"/>
      <c r="C27" s="55" t="s">
        <v>86</v>
      </c>
      <c r="D27" s="6">
        <v>6</v>
      </c>
      <c r="E27" s="6">
        <v>6</v>
      </c>
      <c r="F27" s="228">
        <f t="shared" si="0"/>
        <v>12</v>
      </c>
      <c r="G27" s="6">
        <v>6</v>
      </c>
      <c r="H27" s="229">
        <f t="shared" si="1"/>
        <v>18</v>
      </c>
      <c r="I27" s="6">
        <v>6</v>
      </c>
      <c r="J27" s="19">
        <f t="shared" si="2"/>
      </c>
      <c r="K27" s="222">
        <v>1</v>
      </c>
      <c r="L27" s="222">
        <v>1</v>
      </c>
    </row>
    <row r="28" spans="1:12" ht="24" customHeight="1" thickBot="1" thickTop="1">
      <c r="A28" s="60" t="s">
        <v>54</v>
      </c>
      <c r="B28" s="94"/>
      <c r="C28" s="60" t="s">
        <v>85</v>
      </c>
      <c r="D28" s="59">
        <v>6</v>
      </c>
      <c r="E28" s="59"/>
      <c r="F28" s="228">
        <f t="shared" si="0"/>
      </c>
      <c r="G28" s="6">
        <v>6</v>
      </c>
      <c r="H28" s="252">
        <f>+G28+D28</f>
        <v>12</v>
      </c>
      <c r="I28" s="6">
        <v>6</v>
      </c>
      <c r="J28" s="19">
        <f t="shared" si="2"/>
      </c>
      <c r="K28" s="222">
        <v>1</v>
      </c>
      <c r="L28" s="222">
        <v>1</v>
      </c>
    </row>
    <row r="29" spans="1:12" ht="24" customHeight="1" thickBot="1" thickTop="1">
      <c r="A29" s="55" t="s">
        <v>335</v>
      </c>
      <c r="B29" s="93"/>
      <c r="C29" s="60" t="s">
        <v>85</v>
      </c>
      <c r="D29" s="6">
        <v>6</v>
      </c>
      <c r="E29" s="6">
        <v>5</v>
      </c>
      <c r="F29" s="228">
        <f t="shared" si="0"/>
        <v>11</v>
      </c>
      <c r="G29" s="6">
        <v>5</v>
      </c>
      <c r="H29" s="229">
        <f>IF(G29&lt;&gt;"",F29+G29,"")</f>
        <v>16</v>
      </c>
      <c r="I29" s="6"/>
      <c r="J29" s="19">
        <f t="shared" si="2"/>
      </c>
      <c r="K29" s="222">
        <v>1</v>
      </c>
      <c r="L29" s="222">
        <v>1</v>
      </c>
    </row>
    <row r="30" spans="1:12" ht="24" customHeight="1" thickBot="1" thickTop="1">
      <c r="A30" s="60"/>
      <c r="B30" s="94"/>
      <c r="C30" s="60"/>
      <c r="D30" s="227"/>
      <c r="E30" s="59"/>
      <c r="F30" s="228">
        <f t="shared" si="0"/>
      </c>
      <c r="G30" s="6"/>
      <c r="H30" s="229">
        <f>IF(G30&lt;&gt;"",F30+G30,"")</f>
      </c>
      <c r="I30" s="6"/>
      <c r="J30" s="19">
        <f t="shared" si="2"/>
      </c>
      <c r="K30" s="222"/>
      <c r="L30" s="222"/>
    </row>
    <row r="31" spans="1:12" ht="24" customHeight="1" thickBot="1" thickTop="1">
      <c r="A31" s="55"/>
      <c r="B31" s="93"/>
      <c r="C31" s="55"/>
      <c r="D31" s="6"/>
      <c r="E31" s="6"/>
      <c r="F31" s="228">
        <f t="shared" si="0"/>
      </c>
      <c r="G31" s="6"/>
      <c r="H31" s="229">
        <f>IF(G31&lt;&gt;"",F31+G31,"")</f>
      </c>
      <c r="I31" s="6"/>
      <c r="J31" s="19">
        <f t="shared" si="2"/>
      </c>
      <c r="K31" s="222"/>
      <c r="L31" s="222"/>
    </row>
    <row r="32" spans="1:12" ht="24" customHeight="1" thickBot="1" thickTop="1">
      <c r="A32" s="55"/>
      <c r="B32" s="93"/>
      <c r="C32" s="16"/>
      <c r="D32" s="6"/>
      <c r="E32" s="6"/>
      <c r="F32" s="228">
        <f t="shared" si="0"/>
      </c>
      <c r="G32" s="6"/>
      <c r="H32" s="229">
        <f>IF(G32&lt;&gt;"",F32+G32,"")</f>
      </c>
      <c r="I32" s="6"/>
      <c r="J32" s="19">
        <f t="shared" si="2"/>
      </c>
      <c r="K32" s="222"/>
      <c r="L32" s="222"/>
    </row>
    <row r="33" spans="1:12" ht="24" customHeight="1" thickBot="1" thickTop="1">
      <c r="A33" s="55"/>
      <c r="B33" s="93"/>
      <c r="C33" s="16"/>
      <c r="D33" s="6"/>
      <c r="E33" s="6"/>
      <c r="F33" s="228">
        <f t="shared" si="0"/>
      </c>
      <c r="G33" s="6"/>
      <c r="H33" s="229">
        <f>IF(G33&lt;&gt;"",F33+G33,"")</f>
      </c>
      <c r="I33" s="6"/>
      <c r="J33" s="19">
        <f t="shared" si="2"/>
      </c>
      <c r="K33" s="222"/>
      <c r="L33" s="222"/>
    </row>
    <row r="34" spans="1:10" ht="24" customHeight="1" hidden="1" thickTop="1">
      <c r="A34" s="91"/>
      <c r="B34" s="123"/>
      <c r="C34" s="91"/>
      <c r="D34" s="91"/>
      <c r="E34" s="91"/>
      <c r="F34" s="91"/>
      <c r="G34" s="91"/>
      <c r="H34" s="91"/>
      <c r="I34" s="91"/>
      <c r="J34" s="96"/>
    </row>
    <row r="35" spans="1:10" ht="24" customHeight="1" thickTop="1">
      <c r="A35" s="95" t="s">
        <v>64</v>
      </c>
      <c r="B35" s="269">
        <f>SUM(B3:B33)</f>
        <v>24</v>
      </c>
      <c r="C35" s="269"/>
      <c r="D35" s="268"/>
      <c r="E35" s="268"/>
      <c r="F35" s="268"/>
      <c r="G35" s="268"/>
      <c r="H35" s="268"/>
      <c r="I35" s="268"/>
      <c r="J35" s="268"/>
    </row>
    <row r="36" ht="24" customHeight="1" thickBot="1"/>
    <row r="37" spans="1:10" ht="24" customHeight="1" thickBot="1">
      <c r="A37" s="157" t="s">
        <v>108</v>
      </c>
      <c r="B37" s="158"/>
      <c r="C37"/>
      <c r="D37"/>
      <c r="E37"/>
      <c r="F37"/>
      <c r="G37"/>
      <c r="H37"/>
      <c r="I37"/>
      <c r="J37" s="48"/>
    </row>
    <row r="38" spans="1:10" ht="24" customHeight="1" thickBot="1">
      <c r="A38"/>
      <c r="B38" s="154" t="s">
        <v>121</v>
      </c>
      <c r="C38" s="265" t="s">
        <v>109</v>
      </c>
      <c r="D38" s="265"/>
      <c r="E38" s="265" t="s">
        <v>110</v>
      </c>
      <c r="F38" s="265"/>
      <c r="G38" s="265" t="s">
        <v>111</v>
      </c>
      <c r="H38" s="265"/>
      <c r="I38" s="265"/>
      <c r="J38" s="265"/>
    </row>
    <row r="39" spans="1:10" ht="24" customHeight="1" thickBot="1">
      <c r="A39"/>
      <c r="B39" s="154" t="s">
        <v>122</v>
      </c>
      <c r="C39" s="265" t="s">
        <v>109</v>
      </c>
      <c r="D39" s="265"/>
      <c r="E39" s="265" t="s">
        <v>112</v>
      </c>
      <c r="F39" s="265"/>
      <c r="G39" s="265" t="s">
        <v>113</v>
      </c>
      <c r="H39" s="265"/>
      <c r="I39" s="265" t="s">
        <v>111</v>
      </c>
      <c r="J39" s="265"/>
    </row>
    <row r="40" spans="1:10" ht="24" customHeight="1">
      <c r="A40"/>
      <c r="B40"/>
      <c r="C40"/>
      <c r="D40"/>
      <c r="E40"/>
      <c r="F40"/>
      <c r="G40"/>
      <c r="H40"/>
      <c r="I40"/>
      <c r="J40"/>
    </row>
    <row r="41" spans="1:10" ht="23.25">
      <c r="A41"/>
      <c r="B41" s="160" t="s">
        <v>127</v>
      </c>
      <c r="C41" s="160"/>
      <c r="D41" s="159">
        <f>AVERAGE(D3:D33)</f>
        <v>4.705882352941177</v>
      </c>
      <c r="E41" s="159">
        <f>IF(SUM(E3:E33)&gt;0,AVERAGE(E3:E33),"")</f>
        <v>4.4</v>
      </c>
      <c r="F41" s="162"/>
      <c r="G41" s="159">
        <f>IF(SUM(G3:G33)&gt;0,AVERAGE(G3:G33),"")</f>
        <v>5.285714285714286</v>
      </c>
      <c r="H41" s="162"/>
      <c r="I41" s="159">
        <f>IF(SUM(I3:I33)&gt;0,AVERAGE(I3:I33),"")</f>
        <v>5.818181818181818</v>
      </c>
      <c r="J41"/>
    </row>
    <row r="42" spans="1:10" ht="23.25">
      <c r="A42"/>
      <c r="B42" s="160" t="s">
        <v>128</v>
      </c>
      <c r="C42" s="160"/>
      <c r="D42" s="155">
        <f>COUNTIF(D3:D33,6)</f>
        <v>10</v>
      </c>
      <c r="E42" s="155">
        <f>IF(SUM(E3:E33)&gt;0,COUNTIF(E3:E33,6),"")</f>
        <v>4</v>
      </c>
      <c r="F42" s="162"/>
      <c r="G42" s="155">
        <f>IF(SUM(G3:G33)&gt;0,COUNTIF(G3:G33,6),"")</f>
        <v>8</v>
      </c>
      <c r="H42" s="162"/>
      <c r="I42" s="155">
        <f>IF(SUM(I3:I33)&gt;0,COUNTIF(I3:I33,6),"")</f>
        <v>9</v>
      </c>
      <c r="J42"/>
    </row>
  </sheetData>
  <sheetProtection/>
  <mergeCells count="11">
    <mergeCell ref="I38:J38"/>
    <mergeCell ref="C39:D39"/>
    <mergeCell ref="E39:F39"/>
    <mergeCell ref="G39:H39"/>
    <mergeCell ref="I39:J39"/>
    <mergeCell ref="A1:J1"/>
    <mergeCell ref="D35:J35"/>
    <mergeCell ref="B35:C35"/>
    <mergeCell ref="C38:D38"/>
    <mergeCell ref="E38:F38"/>
    <mergeCell ref="G38:H38"/>
  </mergeCells>
  <printOptions/>
  <pageMargins left="0.3937007874015748" right="0" top="0.984251968503937" bottom="0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28"/>
  <sheetViews>
    <sheetView workbookViewId="0" topLeftCell="A1">
      <selection activeCell="J4" sqref="J4"/>
    </sheetView>
  </sheetViews>
  <sheetFormatPr defaultColWidth="9.140625" defaultRowHeight="12.75"/>
  <cols>
    <col min="1" max="1" width="27.7109375" style="34" customWidth="1"/>
    <col min="2" max="2" width="23.421875" style="34" bestFit="1" customWidth="1"/>
    <col min="3" max="8" width="5.7109375" style="34" customWidth="1"/>
    <col min="9" max="9" width="6.7109375" style="34" customWidth="1"/>
    <col min="10" max="10" width="6.7109375" style="85" customWidth="1"/>
    <col min="11" max="16384" width="9.140625" style="34" customWidth="1"/>
  </cols>
  <sheetData>
    <row r="1" spans="1:10" ht="34.5" customHeight="1" thickBot="1" thickTop="1">
      <c r="A1" s="262" t="str">
        <f>CONCATENATE("JEUGD  ",'Ingeschreven korpsen'!B16)</f>
        <v>JEUGD  2019</v>
      </c>
      <c r="B1" s="266"/>
      <c r="C1" s="266"/>
      <c r="D1" s="266"/>
      <c r="E1" s="266"/>
      <c r="F1" s="266"/>
      <c r="G1" s="266"/>
      <c r="H1" s="266"/>
      <c r="I1" s="267"/>
      <c r="J1" s="54"/>
    </row>
    <row r="2" spans="1:10" ht="24" customHeight="1" thickBot="1" thickTop="1">
      <c r="A2" s="17" t="s">
        <v>0</v>
      </c>
      <c r="B2" s="17" t="s">
        <v>1</v>
      </c>
      <c r="C2" s="20">
        <f>1</f>
        <v>1</v>
      </c>
      <c r="D2" s="20">
        <v>2</v>
      </c>
      <c r="E2" s="20" t="s">
        <v>18</v>
      </c>
      <c r="F2" s="20">
        <v>3</v>
      </c>
      <c r="G2" s="20" t="s">
        <v>18</v>
      </c>
      <c r="H2" s="20">
        <v>4</v>
      </c>
      <c r="I2" s="22" t="s">
        <v>18</v>
      </c>
      <c r="J2" s="46"/>
    </row>
    <row r="3" spans="1:10" s="57" customFormat="1" ht="24" customHeight="1" thickBot="1" thickTop="1">
      <c r="A3" s="58" t="s">
        <v>91</v>
      </c>
      <c r="B3" s="56" t="s">
        <v>244</v>
      </c>
      <c r="C3" s="6">
        <v>6</v>
      </c>
      <c r="D3" s="6">
        <v>5</v>
      </c>
      <c r="E3" s="228">
        <f aca="true" t="shared" si="0" ref="E3:E16">IF(C3&lt;&gt;"",C3+D3,"")</f>
        <v>11</v>
      </c>
      <c r="F3" s="6">
        <v>6</v>
      </c>
      <c r="G3" s="229">
        <f aca="true" t="shared" si="1" ref="G3:G8">IF(F3&lt;&gt;"",E3+F3,"")</f>
        <v>17</v>
      </c>
      <c r="H3" s="6">
        <v>6</v>
      </c>
      <c r="I3" s="19">
        <f aca="true" t="shared" si="2" ref="I3:I16">+C3+D3+F3+H3</f>
        <v>23</v>
      </c>
      <c r="J3" s="140"/>
    </row>
    <row r="4" spans="1:10" ht="24" customHeight="1" thickBot="1" thickTop="1">
      <c r="A4" s="55" t="s">
        <v>245</v>
      </c>
      <c r="B4" s="56" t="s">
        <v>244</v>
      </c>
      <c r="C4" s="59">
        <v>5</v>
      </c>
      <c r="D4" s="59">
        <v>1</v>
      </c>
      <c r="E4" s="228">
        <f t="shared" si="0"/>
        <v>6</v>
      </c>
      <c r="F4" s="6">
        <v>6</v>
      </c>
      <c r="G4" s="229">
        <f t="shared" si="1"/>
        <v>12</v>
      </c>
      <c r="H4" s="6">
        <v>6</v>
      </c>
      <c r="I4" s="19">
        <f t="shared" si="2"/>
        <v>18</v>
      </c>
      <c r="J4" s="46"/>
    </row>
    <row r="5" spans="1:10" ht="24" customHeight="1" thickBot="1" thickTop="1">
      <c r="A5" s="58" t="s">
        <v>242</v>
      </c>
      <c r="B5" s="56" t="s">
        <v>243</v>
      </c>
      <c r="C5" s="6">
        <v>4</v>
      </c>
      <c r="D5" s="6">
        <v>3</v>
      </c>
      <c r="E5" s="228">
        <f t="shared" si="0"/>
        <v>7</v>
      </c>
      <c r="F5" s="6">
        <v>6</v>
      </c>
      <c r="G5" s="229">
        <f t="shared" si="1"/>
        <v>13</v>
      </c>
      <c r="H5" s="6">
        <v>5</v>
      </c>
      <c r="I5" s="19">
        <f t="shared" si="2"/>
        <v>18</v>
      </c>
      <c r="J5" s="64"/>
    </row>
    <row r="6" spans="1:10" ht="24" customHeight="1" thickBot="1" thickTop="1">
      <c r="A6" s="58" t="s">
        <v>281</v>
      </c>
      <c r="B6" s="56" t="s">
        <v>124</v>
      </c>
      <c r="C6" s="6">
        <v>6</v>
      </c>
      <c r="D6" s="6">
        <v>5</v>
      </c>
      <c r="E6" s="228">
        <f t="shared" si="0"/>
        <v>11</v>
      </c>
      <c r="F6" s="6">
        <v>6</v>
      </c>
      <c r="G6" s="229">
        <f t="shared" si="1"/>
        <v>17</v>
      </c>
      <c r="H6" s="6"/>
      <c r="I6" s="19">
        <f t="shared" si="2"/>
        <v>17</v>
      </c>
      <c r="J6" s="46"/>
    </row>
    <row r="7" spans="1:10" ht="24" customHeight="1" thickBot="1" thickTop="1">
      <c r="A7" s="58" t="s">
        <v>284</v>
      </c>
      <c r="B7" s="56" t="s">
        <v>244</v>
      </c>
      <c r="C7" s="59">
        <v>5</v>
      </c>
      <c r="D7" s="59">
        <v>5</v>
      </c>
      <c r="E7" s="228">
        <f t="shared" si="0"/>
        <v>10</v>
      </c>
      <c r="F7" s="6">
        <v>6</v>
      </c>
      <c r="G7" s="229">
        <f t="shared" si="1"/>
        <v>16</v>
      </c>
      <c r="H7" s="6"/>
      <c r="I7" s="19">
        <f t="shared" si="2"/>
        <v>16</v>
      </c>
      <c r="J7" s="52"/>
    </row>
    <row r="8" spans="1:10" ht="24" customHeight="1" thickBot="1" thickTop="1">
      <c r="A8" s="58" t="s">
        <v>282</v>
      </c>
      <c r="B8" s="56" t="s">
        <v>244</v>
      </c>
      <c r="C8" s="6">
        <v>3</v>
      </c>
      <c r="D8" s="6">
        <v>1</v>
      </c>
      <c r="E8" s="228">
        <f t="shared" si="0"/>
        <v>4</v>
      </c>
      <c r="F8" s="6">
        <v>3</v>
      </c>
      <c r="G8" s="229">
        <f t="shared" si="1"/>
        <v>7</v>
      </c>
      <c r="H8" s="6">
        <v>5</v>
      </c>
      <c r="I8" s="19">
        <f t="shared" si="2"/>
        <v>12</v>
      </c>
      <c r="J8" s="52"/>
    </row>
    <row r="9" spans="1:10" ht="24" customHeight="1" thickBot="1" thickTop="1">
      <c r="A9" s="58" t="s">
        <v>285</v>
      </c>
      <c r="B9" s="56" t="s">
        <v>124</v>
      </c>
      <c r="C9" s="59"/>
      <c r="D9" s="59">
        <v>6</v>
      </c>
      <c r="E9" s="228">
        <f t="shared" si="0"/>
      </c>
      <c r="F9" s="6">
        <v>5</v>
      </c>
      <c r="G9" s="252">
        <f>+F9+D9</f>
        <v>11</v>
      </c>
      <c r="H9" s="6"/>
      <c r="I9" s="19">
        <f t="shared" si="2"/>
        <v>11</v>
      </c>
      <c r="J9" s="52"/>
    </row>
    <row r="10" spans="1:10" ht="24" customHeight="1" thickBot="1" thickTop="1">
      <c r="A10" s="60" t="s">
        <v>279</v>
      </c>
      <c r="B10" s="56" t="s">
        <v>124</v>
      </c>
      <c r="C10" s="6">
        <v>6</v>
      </c>
      <c r="D10" s="6">
        <v>5</v>
      </c>
      <c r="E10" s="228">
        <f t="shared" si="0"/>
        <v>11</v>
      </c>
      <c r="F10" s="6"/>
      <c r="G10" s="229">
        <f aca="true" t="shared" si="3" ref="G10:G16">IF(F10&lt;&gt;"",E10+F10,"")</f>
      </c>
      <c r="H10" s="6"/>
      <c r="I10" s="19">
        <f t="shared" si="2"/>
        <v>11</v>
      </c>
      <c r="J10" s="52"/>
    </row>
    <row r="11" spans="1:10" ht="24" customHeight="1" thickBot="1" thickTop="1">
      <c r="A11" s="58" t="s">
        <v>283</v>
      </c>
      <c r="B11" s="56" t="s">
        <v>244</v>
      </c>
      <c r="C11" s="59">
        <v>0</v>
      </c>
      <c r="D11" s="59">
        <v>0</v>
      </c>
      <c r="E11" s="228">
        <f t="shared" si="0"/>
        <v>0</v>
      </c>
      <c r="F11" s="6">
        <v>4</v>
      </c>
      <c r="G11" s="229">
        <f t="shared" si="3"/>
        <v>4</v>
      </c>
      <c r="H11" s="6">
        <v>6</v>
      </c>
      <c r="I11" s="19">
        <f t="shared" si="2"/>
        <v>10</v>
      </c>
      <c r="J11" s="46"/>
    </row>
    <row r="12" spans="1:10" ht="24" customHeight="1" thickBot="1" thickTop="1">
      <c r="A12" s="58" t="s">
        <v>172</v>
      </c>
      <c r="B12" s="56" t="s">
        <v>276</v>
      </c>
      <c r="C12" s="6">
        <v>5</v>
      </c>
      <c r="D12" s="6">
        <v>1</v>
      </c>
      <c r="E12" s="228">
        <f t="shared" si="0"/>
        <v>6</v>
      </c>
      <c r="F12" s="6"/>
      <c r="G12" s="229">
        <f t="shared" si="3"/>
      </c>
      <c r="H12" s="6"/>
      <c r="I12" s="19">
        <f t="shared" si="2"/>
        <v>6</v>
      </c>
      <c r="J12" s="46"/>
    </row>
    <row r="13" spans="1:10" ht="24" customHeight="1" thickBot="1" thickTop="1">
      <c r="A13" s="58" t="s">
        <v>280</v>
      </c>
      <c r="B13" s="56" t="s">
        <v>124</v>
      </c>
      <c r="C13" s="6"/>
      <c r="D13" s="6"/>
      <c r="E13" s="228">
        <f t="shared" si="0"/>
      </c>
      <c r="F13" s="6"/>
      <c r="G13" s="229">
        <f t="shared" si="3"/>
      </c>
      <c r="H13" s="6">
        <v>6</v>
      </c>
      <c r="I13" s="19">
        <f t="shared" si="2"/>
        <v>6</v>
      </c>
      <c r="J13" s="46"/>
    </row>
    <row r="14" spans="1:10" ht="24" customHeight="1" thickBot="1" thickTop="1">
      <c r="A14" s="55" t="s">
        <v>103</v>
      </c>
      <c r="B14" s="56" t="s">
        <v>125</v>
      </c>
      <c r="C14" s="6"/>
      <c r="D14" s="6">
        <v>4</v>
      </c>
      <c r="E14" s="228">
        <f t="shared" si="0"/>
      </c>
      <c r="F14" s="6"/>
      <c r="G14" s="229">
        <f t="shared" si="3"/>
      </c>
      <c r="H14" s="6"/>
      <c r="I14" s="19">
        <f t="shared" si="2"/>
        <v>4</v>
      </c>
      <c r="J14" s="46"/>
    </row>
    <row r="15" spans="1:10" ht="24" customHeight="1" thickBot="1" thickTop="1">
      <c r="A15" s="55" t="s">
        <v>246</v>
      </c>
      <c r="B15" s="56" t="s">
        <v>124</v>
      </c>
      <c r="C15" s="6"/>
      <c r="D15" s="6"/>
      <c r="E15" s="228">
        <f t="shared" si="0"/>
      </c>
      <c r="F15" s="6"/>
      <c r="G15" s="229">
        <f t="shared" si="3"/>
      </c>
      <c r="H15" s="6"/>
      <c r="I15" s="19">
        <f t="shared" si="2"/>
        <v>0</v>
      </c>
      <c r="J15" s="46"/>
    </row>
    <row r="16" spans="1:10" ht="24" customHeight="1" thickBot="1" thickTop="1">
      <c r="A16" s="55" t="s">
        <v>123</v>
      </c>
      <c r="B16" s="56" t="s">
        <v>124</v>
      </c>
      <c r="C16" s="6"/>
      <c r="D16" s="6"/>
      <c r="E16" s="228">
        <f t="shared" si="0"/>
      </c>
      <c r="F16" s="6"/>
      <c r="G16" s="229">
        <f t="shared" si="3"/>
      </c>
      <c r="H16" s="6"/>
      <c r="I16" s="19">
        <f t="shared" si="2"/>
        <v>0</v>
      </c>
      <c r="J16" s="46"/>
    </row>
    <row r="17" ht="24" thickTop="1"/>
    <row r="19" spans="1:9" ht="23.25">
      <c r="A19" s="270" t="s">
        <v>47</v>
      </c>
      <c r="B19" s="270"/>
      <c r="C19" s="270"/>
      <c r="D19" s="270"/>
      <c r="E19" s="270"/>
      <c r="F19" s="270"/>
      <c r="G19" s="270"/>
      <c r="H19" s="270"/>
      <c r="I19" s="270"/>
    </row>
    <row r="20" spans="1:9" ht="23.25">
      <c r="A20" s="270" t="s">
        <v>48</v>
      </c>
      <c r="B20" s="270"/>
      <c r="C20" s="270"/>
      <c r="D20" s="270"/>
      <c r="E20" s="270"/>
      <c r="F20" s="270"/>
      <c r="G20" s="270"/>
      <c r="H20" s="270"/>
      <c r="I20" s="270"/>
    </row>
    <row r="21" spans="1:9" ht="23.25">
      <c r="A21" s="270" t="s">
        <v>46</v>
      </c>
      <c r="B21" s="270"/>
      <c r="C21" s="270"/>
      <c r="D21" s="270"/>
      <c r="E21" s="270"/>
      <c r="F21" s="270"/>
      <c r="G21" s="270"/>
      <c r="H21" s="270"/>
      <c r="I21" s="270"/>
    </row>
    <row r="22" ht="24" thickBot="1"/>
    <row r="23" spans="1:10" ht="24" thickBot="1">
      <c r="A23" s="157" t="s">
        <v>108</v>
      </c>
      <c r="B23" s="158"/>
      <c r="C23"/>
      <c r="D23"/>
      <c r="E23"/>
      <c r="F23"/>
      <c r="G23"/>
      <c r="H23"/>
      <c r="I23"/>
      <c r="J23" s="48"/>
    </row>
    <row r="24" spans="1:10" ht="15.75" thickBot="1">
      <c r="A24"/>
      <c r="B24" s="154" t="s">
        <v>121</v>
      </c>
      <c r="C24" s="265" t="s">
        <v>109</v>
      </c>
      <c r="D24" s="265"/>
      <c r="E24" s="265" t="s">
        <v>110</v>
      </c>
      <c r="F24" s="265"/>
      <c r="G24" s="265" t="s">
        <v>111</v>
      </c>
      <c r="H24" s="265"/>
      <c r="I24" s="265"/>
      <c r="J24" s="265"/>
    </row>
    <row r="25" spans="1:10" ht="15.75" thickBot="1">
      <c r="A25"/>
      <c r="B25" s="154" t="s">
        <v>122</v>
      </c>
      <c r="C25" s="265" t="s">
        <v>109</v>
      </c>
      <c r="D25" s="265"/>
      <c r="E25" s="265" t="s">
        <v>112</v>
      </c>
      <c r="F25" s="265"/>
      <c r="G25" s="265" t="s">
        <v>113</v>
      </c>
      <c r="H25" s="265"/>
      <c r="I25" s="265" t="s">
        <v>111</v>
      </c>
      <c r="J25" s="265"/>
    </row>
    <row r="27" spans="1:10" ht="12.75">
      <c r="A27"/>
      <c r="B27" s="160" t="s">
        <v>127</v>
      </c>
      <c r="C27" s="159">
        <f>AVERAGE(C3:C16)</f>
        <v>4.444444444444445</v>
      </c>
      <c r="D27" s="159">
        <f>IF(SUM(D3:D16)&gt;0,AVERAGE(D3:D16),"")</f>
        <v>3.272727272727273</v>
      </c>
      <c r="E27" s="163"/>
      <c r="F27" s="159">
        <f>IF(SUM(F3:F16)&gt;0,AVERAGE(F3:F16),"")</f>
        <v>5.25</v>
      </c>
      <c r="G27" s="163"/>
      <c r="H27" s="159">
        <f>IF(SUM(H3:H16)&gt;0,AVERAGE(H3:H16),"")</f>
        <v>5.666666666666667</v>
      </c>
      <c r="I27"/>
      <c r="J27"/>
    </row>
    <row r="28" spans="1:10" ht="12.75">
      <c r="A28"/>
      <c r="B28" s="160" t="s">
        <v>128</v>
      </c>
      <c r="C28" s="155">
        <f>COUNTIF(C3:C16,6)</f>
        <v>3</v>
      </c>
      <c r="D28" s="155">
        <f>IF(SUM(D3:D16)&gt;0,COUNTIF(D3:D16,6),"")</f>
        <v>1</v>
      </c>
      <c r="E28" s="163"/>
      <c r="F28" s="155">
        <f>IF(SUM(F3:F16)&gt;0,COUNTIF(F3:F16,6),"")</f>
        <v>5</v>
      </c>
      <c r="G28" s="163"/>
      <c r="H28" s="155">
        <f>IF(SUM(H3:H16)&gt;0,COUNTIF(H3:H16,6),"")</f>
        <v>4</v>
      </c>
      <c r="I28"/>
      <c r="J28"/>
    </row>
  </sheetData>
  <sheetProtection/>
  <mergeCells count="12">
    <mergeCell ref="A1:I1"/>
    <mergeCell ref="A19:I19"/>
    <mergeCell ref="A20:I20"/>
    <mergeCell ref="A21:I21"/>
    <mergeCell ref="G24:H24"/>
    <mergeCell ref="I24:J24"/>
    <mergeCell ref="C25:D25"/>
    <mergeCell ref="E25:F25"/>
    <mergeCell ref="G25:H25"/>
    <mergeCell ref="I25:J25"/>
    <mergeCell ref="C24:D24"/>
    <mergeCell ref="E24:F24"/>
  </mergeCells>
  <printOptions/>
  <pageMargins left="0.3937007874015748" right="0" top="0.98425196850393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K32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7.7109375" style="34" customWidth="1"/>
    <col min="2" max="2" width="5.7109375" style="34" customWidth="1"/>
    <col min="3" max="3" width="23.7109375" style="34" customWidth="1"/>
    <col min="4" max="9" width="5.7109375" style="34" customWidth="1"/>
    <col min="10" max="10" width="6.7109375" style="34" customWidth="1"/>
    <col min="11" max="11" width="6.28125" style="47" customWidth="1"/>
    <col min="12" max="16384" width="9.140625" style="34" customWidth="1"/>
  </cols>
  <sheetData>
    <row r="1" spans="1:10" ht="34.5" thickBot="1" thickTop="1">
      <c r="A1" s="271" t="str">
        <f>CONCATENATE("DAMES  ",'Ingeschreven korpsen'!B16)</f>
        <v>DAMES  2019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24.75" thickBot="1" thickTop="1">
      <c r="A2" s="17" t="s">
        <v>0</v>
      </c>
      <c r="B2" s="84">
        <v>2</v>
      </c>
      <c r="C2" s="239" t="s">
        <v>1</v>
      </c>
      <c r="D2" s="20">
        <f>1</f>
        <v>1</v>
      </c>
      <c r="E2" s="20">
        <v>2</v>
      </c>
      <c r="F2" s="20" t="s">
        <v>18</v>
      </c>
      <c r="G2" s="20">
        <v>3</v>
      </c>
      <c r="H2" s="23" t="s">
        <v>18</v>
      </c>
      <c r="I2" s="23">
        <v>4</v>
      </c>
      <c r="J2" s="21" t="s">
        <v>2</v>
      </c>
    </row>
    <row r="3" spans="1:11" s="57" customFormat="1" ht="24" thickTop="1">
      <c r="A3" s="143" t="s">
        <v>174</v>
      </c>
      <c r="B3" s="94">
        <v>2</v>
      </c>
      <c r="C3" s="56" t="s">
        <v>276</v>
      </c>
      <c r="D3" s="7">
        <v>6</v>
      </c>
      <c r="E3" s="7">
        <v>6</v>
      </c>
      <c r="F3" s="129">
        <f>IF(D3&lt;&gt;"",D3+E3,"")</f>
        <v>12</v>
      </c>
      <c r="G3" s="6">
        <v>6</v>
      </c>
      <c r="H3" s="129">
        <f>IF(G3&lt;&gt;"",F3+G3,"")</f>
        <v>18</v>
      </c>
      <c r="I3" s="7">
        <v>6</v>
      </c>
      <c r="J3" s="7">
        <f>+D3+E3+G3+I3</f>
        <v>24</v>
      </c>
      <c r="K3" s="47"/>
    </row>
    <row r="4" spans="1:11" ht="23.25">
      <c r="A4" s="143" t="s">
        <v>217</v>
      </c>
      <c r="B4" s="93">
        <v>2</v>
      </c>
      <c r="C4" s="259" t="s">
        <v>13</v>
      </c>
      <c r="D4" s="7">
        <v>6</v>
      </c>
      <c r="E4" s="7">
        <v>6</v>
      </c>
      <c r="F4" s="129">
        <f>IF(D4&lt;&gt;"",D4+E4,"")</f>
        <v>12</v>
      </c>
      <c r="G4" s="6">
        <v>6</v>
      </c>
      <c r="H4" s="129">
        <f>IF(G4&lt;&gt;"",F4+G4,"")</f>
        <v>18</v>
      </c>
      <c r="I4" s="7">
        <v>6</v>
      </c>
      <c r="J4" s="7">
        <f>+D4+E4+G4+I4</f>
        <v>24</v>
      </c>
      <c r="K4" s="65"/>
    </row>
    <row r="5" spans="1:11" ht="23.25">
      <c r="A5" s="143" t="s">
        <v>213</v>
      </c>
      <c r="B5" s="93">
        <v>2</v>
      </c>
      <c r="C5" s="63" t="s">
        <v>13</v>
      </c>
      <c r="D5" s="45">
        <v>6</v>
      </c>
      <c r="E5" s="45">
        <v>6</v>
      </c>
      <c r="F5" s="129">
        <f>IF(D5&lt;&gt;"",D5+E5,"")</f>
        <v>12</v>
      </c>
      <c r="G5" s="6">
        <v>6</v>
      </c>
      <c r="H5" s="129">
        <f>IF(G5&lt;&gt;"",F5+G5,"")</f>
        <v>18</v>
      </c>
      <c r="I5" s="7">
        <v>5</v>
      </c>
      <c r="J5" s="7">
        <f>+D5+E5+G5+I5+0.001</f>
        <v>23.001</v>
      </c>
      <c r="K5" s="65"/>
    </row>
    <row r="6" spans="1:10" ht="23.25">
      <c r="A6" s="143" t="s">
        <v>294</v>
      </c>
      <c r="B6" s="93">
        <v>2</v>
      </c>
      <c r="C6" s="63" t="s">
        <v>286</v>
      </c>
      <c r="D6" s="7">
        <v>6</v>
      </c>
      <c r="E6" s="7">
        <v>5</v>
      </c>
      <c r="F6" s="129">
        <f>IF(D6&lt;&gt;"",D6+E6,"")</f>
        <v>11</v>
      </c>
      <c r="G6" s="6">
        <v>6</v>
      </c>
      <c r="H6" s="129">
        <f>IF(G6&lt;&gt;"",F6+G6,"")</f>
        <v>17</v>
      </c>
      <c r="I6" s="7">
        <v>6</v>
      </c>
      <c r="J6" s="7">
        <f>+D6+E6+G6+I6</f>
        <v>23</v>
      </c>
    </row>
    <row r="7" spans="1:10" ht="23.25">
      <c r="A7" s="143" t="s">
        <v>297</v>
      </c>
      <c r="B7" s="93">
        <v>2</v>
      </c>
      <c r="C7" s="63" t="s">
        <v>13</v>
      </c>
      <c r="D7" s="7">
        <v>6</v>
      </c>
      <c r="E7" s="7">
        <v>3</v>
      </c>
      <c r="F7" s="129">
        <f aca="true" t="shared" si="0" ref="F3:F23">IF(D7&lt;&gt;"",D7+E7,"")</f>
        <v>9</v>
      </c>
      <c r="G7" s="6">
        <v>6</v>
      </c>
      <c r="H7" s="129">
        <f aca="true" t="shared" si="1" ref="H3:H23">IF(G7&lt;&gt;"",F7+G7,"")</f>
        <v>15</v>
      </c>
      <c r="I7" s="7">
        <v>6</v>
      </c>
      <c r="J7" s="7">
        <f aca="true" t="shared" si="2" ref="J3:J23">+D7+E7+G7+I7</f>
        <v>21</v>
      </c>
    </row>
    <row r="8" spans="1:11" ht="23.25">
      <c r="A8" s="143" t="s">
        <v>215</v>
      </c>
      <c r="B8" s="93">
        <v>2</v>
      </c>
      <c r="C8" s="63" t="s">
        <v>13</v>
      </c>
      <c r="D8" s="7">
        <v>6</v>
      </c>
      <c r="E8" s="7">
        <v>3</v>
      </c>
      <c r="F8" s="129">
        <f t="shared" si="0"/>
        <v>9</v>
      </c>
      <c r="G8" s="6">
        <v>6</v>
      </c>
      <c r="H8" s="129">
        <f t="shared" si="1"/>
        <v>15</v>
      </c>
      <c r="I8" s="7">
        <v>6</v>
      </c>
      <c r="J8" s="7">
        <f t="shared" si="2"/>
        <v>21</v>
      </c>
      <c r="K8" s="86"/>
    </row>
    <row r="9" spans="1:10" ht="23.25">
      <c r="A9" s="143" t="s">
        <v>218</v>
      </c>
      <c r="B9" s="93">
        <v>2</v>
      </c>
      <c r="C9" s="259" t="s">
        <v>13</v>
      </c>
      <c r="D9" s="7">
        <v>6</v>
      </c>
      <c r="E9" s="7">
        <v>5</v>
      </c>
      <c r="F9" s="129">
        <f t="shared" si="0"/>
        <v>11</v>
      </c>
      <c r="G9" s="6">
        <v>6</v>
      </c>
      <c r="H9" s="129">
        <f t="shared" si="1"/>
        <v>17</v>
      </c>
      <c r="I9" s="7">
        <v>4</v>
      </c>
      <c r="J9" s="7">
        <f t="shared" si="2"/>
        <v>21</v>
      </c>
    </row>
    <row r="10" spans="1:10" ht="23.25">
      <c r="A10" s="143" t="s">
        <v>300</v>
      </c>
      <c r="B10" s="93">
        <v>2</v>
      </c>
      <c r="C10" s="63" t="s">
        <v>13</v>
      </c>
      <c r="D10" s="7">
        <v>5</v>
      </c>
      <c r="E10" s="7">
        <v>4</v>
      </c>
      <c r="F10" s="129">
        <f t="shared" si="0"/>
        <v>9</v>
      </c>
      <c r="G10" s="6">
        <v>6</v>
      </c>
      <c r="H10" s="129">
        <f t="shared" si="1"/>
        <v>15</v>
      </c>
      <c r="I10" s="7">
        <v>6</v>
      </c>
      <c r="J10" s="7">
        <f t="shared" si="2"/>
        <v>21</v>
      </c>
    </row>
    <row r="11" spans="1:10" ht="23.25">
      <c r="A11" s="143" t="s">
        <v>236</v>
      </c>
      <c r="B11" s="93">
        <v>2</v>
      </c>
      <c r="C11" s="63" t="s">
        <v>13</v>
      </c>
      <c r="D11" s="7">
        <v>6</v>
      </c>
      <c r="E11" s="7">
        <v>5</v>
      </c>
      <c r="F11" s="129">
        <f t="shared" si="0"/>
        <v>11</v>
      </c>
      <c r="G11" s="6"/>
      <c r="H11" s="129">
        <f t="shared" si="1"/>
      </c>
      <c r="I11" s="7">
        <v>5</v>
      </c>
      <c r="J11" s="7">
        <f t="shared" si="2"/>
        <v>16</v>
      </c>
    </row>
    <row r="12" spans="1:10" ht="23.25">
      <c r="A12" s="223" t="s">
        <v>156</v>
      </c>
      <c r="B12" s="93">
        <v>2</v>
      </c>
      <c r="C12" s="224" t="s">
        <v>4</v>
      </c>
      <c r="D12" s="7">
        <v>2</v>
      </c>
      <c r="E12" s="7">
        <v>5</v>
      </c>
      <c r="F12" s="129">
        <f t="shared" si="0"/>
        <v>7</v>
      </c>
      <c r="G12" s="6">
        <v>1</v>
      </c>
      <c r="H12" s="129">
        <f t="shared" si="1"/>
        <v>8</v>
      </c>
      <c r="I12" s="7">
        <v>4</v>
      </c>
      <c r="J12" s="7">
        <f t="shared" si="2"/>
        <v>12</v>
      </c>
    </row>
    <row r="13" spans="1:11" ht="23.25">
      <c r="A13" s="143" t="s">
        <v>235</v>
      </c>
      <c r="B13" s="93">
        <v>2</v>
      </c>
      <c r="C13" s="63" t="s">
        <v>4</v>
      </c>
      <c r="D13" s="45">
        <v>2</v>
      </c>
      <c r="E13" s="45"/>
      <c r="F13" s="129">
        <f t="shared" si="0"/>
        <v>2</v>
      </c>
      <c r="G13" s="6"/>
      <c r="H13" s="129">
        <f t="shared" si="1"/>
      </c>
      <c r="I13" s="7"/>
      <c r="J13" s="7">
        <f t="shared" si="2"/>
        <v>2</v>
      </c>
      <c r="K13" s="137"/>
    </row>
    <row r="14" spans="1:10" ht="23.25">
      <c r="A14" s="223" t="s">
        <v>168</v>
      </c>
      <c r="B14" s="93"/>
      <c r="C14" s="63" t="s">
        <v>4</v>
      </c>
      <c r="D14" s="7">
        <v>6</v>
      </c>
      <c r="E14" s="7">
        <v>3</v>
      </c>
      <c r="F14" s="129">
        <f t="shared" si="0"/>
        <v>9</v>
      </c>
      <c r="G14" s="6">
        <v>6</v>
      </c>
      <c r="H14" s="129">
        <f t="shared" si="1"/>
        <v>15</v>
      </c>
      <c r="I14" s="7">
        <v>6</v>
      </c>
      <c r="J14" s="7">
        <f t="shared" si="2"/>
        <v>21</v>
      </c>
    </row>
    <row r="15" spans="1:10" ht="23.25">
      <c r="A15" s="143" t="s">
        <v>234</v>
      </c>
      <c r="B15" s="94"/>
      <c r="C15" s="63" t="s">
        <v>4</v>
      </c>
      <c r="D15" s="7"/>
      <c r="E15" s="7"/>
      <c r="F15" s="129">
        <f t="shared" si="0"/>
      </c>
      <c r="G15" s="6"/>
      <c r="H15" s="129">
        <f t="shared" si="1"/>
      </c>
      <c r="I15" s="7"/>
      <c r="J15" s="7">
        <f t="shared" si="2"/>
        <v>0</v>
      </c>
    </row>
    <row r="16" spans="1:10" ht="23.25">
      <c r="A16" s="143" t="s">
        <v>138</v>
      </c>
      <c r="B16" s="93"/>
      <c r="C16" s="56" t="s">
        <v>276</v>
      </c>
      <c r="D16" s="7"/>
      <c r="E16" s="7"/>
      <c r="F16" s="129">
        <f t="shared" si="0"/>
      </c>
      <c r="G16" s="6"/>
      <c r="H16" s="129">
        <f t="shared" si="1"/>
      </c>
      <c r="I16" s="7"/>
      <c r="J16" s="7">
        <f t="shared" si="2"/>
        <v>0</v>
      </c>
    </row>
    <row r="17" spans="1:11" ht="23.25">
      <c r="A17" s="143" t="s">
        <v>173</v>
      </c>
      <c r="B17" s="93"/>
      <c r="C17" s="56" t="s">
        <v>276</v>
      </c>
      <c r="D17" s="7"/>
      <c r="E17" s="7"/>
      <c r="F17" s="129">
        <f t="shared" si="0"/>
      </c>
      <c r="G17" s="6"/>
      <c r="H17" s="129">
        <f t="shared" si="1"/>
      </c>
      <c r="I17" s="7"/>
      <c r="J17" s="7">
        <f t="shared" si="2"/>
        <v>0</v>
      </c>
      <c r="K17" s="65"/>
    </row>
    <row r="18" spans="1:11" ht="23.25">
      <c r="A18" s="143" t="s">
        <v>288</v>
      </c>
      <c r="B18" s="93"/>
      <c r="C18" s="63" t="s">
        <v>290</v>
      </c>
      <c r="D18" s="7"/>
      <c r="E18" s="7"/>
      <c r="F18" s="129">
        <f t="shared" si="0"/>
      </c>
      <c r="G18" s="6"/>
      <c r="H18" s="129">
        <f t="shared" si="1"/>
      </c>
      <c r="I18" s="7"/>
      <c r="J18" s="7">
        <f t="shared" si="2"/>
        <v>0</v>
      </c>
      <c r="K18" s="87"/>
    </row>
    <row r="19" spans="1:10" ht="23.25">
      <c r="A19" s="143" t="s">
        <v>199</v>
      </c>
      <c r="B19" s="93"/>
      <c r="C19" s="63" t="s">
        <v>10</v>
      </c>
      <c r="D19" s="7"/>
      <c r="E19" s="7"/>
      <c r="F19" s="129">
        <f t="shared" si="0"/>
      </c>
      <c r="G19" s="6"/>
      <c r="H19" s="129">
        <f t="shared" si="1"/>
      </c>
      <c r="I19" s="7"/>
      <c r="J19" s="7">
        <f t="shared" si="2"/>
        <v>0</v>
      </c>
    </row>
    <row r="20" spans="1:11" ht="23.25">
      <c r="A20" s="143" t="s">
        <v>200</v>
      </c>
      <c r="B20" s="93"/>
      <c r="C20" s="63" t="s">
        <v>10</v>
      </c>
      <c r="D20" s="7"/>
      <c r="E20" s="7"/>
      <c r="F20" s="129">
        <f t="shared" si="0"/>
      </c>
      <c r="G20" s="6"/>
      <c r="H20" s="129">
        <f t="shared" si="1"/>
      </c>
      <c r="I20" s="7"/>
      <c r="J20" s="7">
        <f t="shared" si="2"/>
        <v>0</v>
      </c>
      <c r="K20" s="53"/>
    </row>
    <row r="21" spans="1:11" ht="23.25">
      <c r="A21" s="143" t="s">
        <v>247</v>
      </c>
      <c r="B21" s="93"/>
      <c r="C21" s="63" t="s">
        <v>13</v>
      </c>
      <c r="D21" s="7"/>
      <c r="E21" s="7"/>
      <c r="F21" s="129">
        <f t="shared" si="0"/>
      </c>
      <c r="G21" s="6"/>
      <c r="H21" s="129">
        <f t="shared" si="1"/>
      </c>
      <c r="I21" s="7"/>
      <c r="J21" s="7">
        <f t="shared" si="2"/>
        <v>0</v>
      </c>
      <c r="K21" s="65"/>
    </row>
    <row r="22" spans="1:11" ht="23.25">
      <c r="A22" s="143" t="s">
        <v>224</v>
      </c>
      <c r="B22" s="93"/>
      <c r="C22" s="63" t="s">
        <v>13</v>
      </c>
      <c r="D22" s="7"/>
      <c r="E22" s="7"/>
      <c r="F22" s="129">
        <f t="shared" si="0"/>
      </c>
      <c r="G22" s="6"/>
      <c r="H22" s="129">
        <f t="shared" si="1"/>
      </c>
      <c r="I22" s="7"/>
      <c r="J22" s="7">
        <f t="shared" si="2"/>
        <v>0</v>
      </c>
      <c r="K22" s="65"/>
    </row>
    <row r="23" spans="1:10" ht="23.25">
      <c r="A23" s="143" t="s">
        <v>289</v>
      </c>
      <c r="B23" s="93"/>
      <c r="C23" s="63" t="s">
        <v>287</v>
      </c>
      <c r="D23" s="7"/>
      <c r="E23" s="7"/>
      <c r="F23" s="129">
        <f t="shared" si="0"/>
      </c>
      <c r="G23" s="6"/>
      <c r="H23" s="129">
        <f t="shared" si="1"/>
      </c>
      <c r="I23" s="7"/>
      <c r="J23" s="7">
        <f t="shared" si="2"/>
        <v>0</v>
      </c>
    </row>
    <row r="24" spans="1:10" ht="24" hidden="1" thickTop="1">
      <c r="A24" s="91"/>
      <c r="B24" s="123"/>
      <c r="C24" s="91"/>
      <c r="D24" s="91"/>
      <c r="E24" s="91"/>
      <c r="F24" s="91"/>
      <c r="G24" s="91"/>
      <c r="H24" s="91"/>
      <c r="I24" s="91"/>
      <c r="J24" s="92"/>
    </row>
    <row r="25" spans="1:10" ht="23.25">
      <c r="A25" s="95" t="s">
        <v>64</v>
      </c>
      <c r="B25" s="272">
        <f>SUM(B3:B23)</f>
        <v>22</v>
      </c>
      <c r="C25" s="272"/>
      <c r="D25" s="268" t="s">
        <v>233</v>
      </c>
      <c r="E25" s="268"/>
      <c r="F25" s="268"/>
      <c r="G25" s="268"/>
      <c r="H25" s="268"/>
      <c r="I25" s="268"/>
      <c r="J25" s="268"/>
    </row>
    <row r="26" ht="24" thickBot="1"/>
    <row r="27" spans="1:10" ht="24" thickBot="1">
      <c r="A27" s="157" t="s">
        <v>108</v>
      </c>
      <c r="B27" s="158"/>
      <c r="C27"/>
      <c r="D27"/>
      <c r="E27"/>
      <c r="F27"/>
      <c r="G27"/>
      <c r="H27"/>
      <c r="I27"/>
      <c r="J27" s="48"/>
    </row>
    <row r="28" spans="1:10" ht="24" thickBot="1">
      <c r="A28"/>
      <c r="B28" s="154" t="s">
        <v>121</v>
      </c>
      <c r="C28" s="265" t="s">
        <v>109</v>
      </c>
      <c r="D28" s="265"/>
      <c r="E28" s="265" t="s">
        <v>110</v>
      </c>
      <c r="F28" s="265"/>
      <c r="G28" s="265" t="s">
        <v>111</v>
      </c>
      <c r="H28" s="265"/>
      <c r="I28" s="265"/>
      <c r="J28" s="265"/>
    </row>
    <row r="29" spans="1:10" ht="24" thickBot="1">
      <c r="A29"/>
      <c r="B29" s="154" t="s">
        <v>122</v>
      </c>
      <c r="C29" s="265" t="s">
        <v>109</v>
      </c>
      <c r="D29" s="265"/>
      <c r="E29" s="265" t="s">
        <v>112</v>
      </c>
      <c r="F29" s="265"/>
      <c r="G29" s="265" t="s">
        <v>113</v>
      </c>
      <c r="H29" s="265"/>
      <c r="I29" s="265" t="s">
        <v>111</v>
      </c>
      <c r="J29" s="265"/>
    </row>
    <row r="31" spans="1:10" ht="23.25">
      <c r="A31"/>
      <c r="B31" s="160" t="s">
        <v>127</v>
      </c>
      <c r="C31" s="160"/>
      <c r="D31" s="159">
        <f>AVERAGE(D3:D23)</f>
        <v>5.25</v>
      </c>
      <c r="E31" s="159">
        <f>IF(SUM(E3:E23)&gt;0,AVERAGE(E3:E23),"")</f>
        <v>4.636363636363637</v>
      </c>
      <c r="F31" s="164"/>
      <c r="G31" s="159">
        <f>IF(SUM(G3:G23)&gt;0,AVERAGE(G3:G23),"")</f>
        <v>5.5</v>
      </c>
      <c r="H31" s="164"/>
      <c r="I31" s="159">
        <f>IF(SUM(I3:I23)&gt;0,AVERAGE(I3:I23),"")</f>
        <v>5.454545454545454</v>
      </c>
      <c r="J31"/>
    </row>
    <row r="32" spans="1:10" ht="23.25">
      <c r="A32"/>
      <c r="B32" s="160" t="s">
        <v>128</v>
      </c>
      <c r="C32" s="160"/>
      <c r="D32" s="155">
        <f>COUNTIF(D3:D23,6)</f>
        <v>9</v>
      </c>
      <c r="E32" s="155">
        <f>IF(SUM(E3:E23)&gt;0,COUNTIF(E3:E23,6),"")</f>
        <v>3</v>
      </c>
      <c r="F32" s="164"/>
      <c r="G32" s="155">
        <f>IF(SUM(G3:G23)&gt;0,COUNTIF(G3:G23,6),"")</f>
        <v>9</v>
      </c>
      <c r="H32" s="164"/>
      <c r="I32" s="155">
        <f>IF(SUM(I3:I23)&gt;0,COUNTIF(I3:I23,6),"")</f>
        <v>7</v>
      </c>
      <c r="J32"/>
    </row>
  </sheetData>
  <sheetProtection/>
  <mergeCells count="11">
    <mergeCell ref="I28:J28"/>
    <mergeCell ref="C29:D29"/>
    <mergeCell ref="E29:F29"/>
    <mergeCell ref="G29:H29"/>
    <mergeCell ref="I29:J29"/>
    <mergeCell ref="A1:J1"/>
    <mergeCell ref="D25:J25"/>
    <mergeCell ref="B25:C25"/>
    <mergeCell ref="C28:D28"/>
    <mergeCell ref="E28:F28"/>
    <mergeCell ref="G28:H28"/>
  </mergeCells>
  <printOptions/>
  <pageMargins left="0.3937007874015748" right="0" top="0.984251968503937" bottom="0.5905511811023623" header="0.5118110236220472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M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27.7109375" style="34" customWidth="1"/>
    <col min="2" max="2" width="5.7109375" style="34" customWidth="1"/>
    <col min="3" max="3" width="25.57421875" style="34" customWidth="1"/>
    <col min="4" max="9" width="5.7109375" style="34" customWidth="1"/>
    <col min="10" max="10" width="6.7109375" style="34" customWidth="1"/>
    <col min="11" max="11" width="6.7109375" style="47" customWidth="1"/>
    <col min="12" max="16384" width="9.140625" style="34" customWidth="1"/>
  </cols>
  <sheetData>
    <row r="1" spans="1:10" ht="34.5" customHeight="1" thickBot="1" thickTop="1">
      <c r="A1" s="271" t="str">
        <f>CONCATENATE("60+  ",'Ingeschreven korpsen'!B16)</f>
        <v>60+  2019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 ht="19.5" customHeight="1" thickBot="1" thickTop="1">
      <c r="A2" s="17" t="s">
        <v>0</v>
      </c>
      <c r="B2" s="84">
        <v>2</v>
      </c>
      <c r="C2" s="17" t="s">
        <v>1</v>
      </c>
      <c r="D2" s="20">
        <f>1</f>
        <v>1</v>
      </c>
      <c r="E2" s="23">
        <v>2</v>
      </c>
      <c r="F2" s="20" t="s">
        <v>18</v>
      </c>
      <c r="G2" s="39">
        <v>3</v>
      </c>
      <c r="H2" s="20" t="s">
        <v>18</v>
      </c>
      <c r="I2" s="39">
        <v>4</v>
      </c>
      <c r="J2" s="21" t="s">
        <v>2</v>
      </c>
      <c r="K2" s="46"/>
    </row>
    <row r="3" spans="1:11" s="57" customFormat="1" ht="21.75" customHeight="1" thickBot="1" thickTop="1">
      <c r="A3" s="143" t="s">
        <v>213</v>
      </c>
      <c r="B3" s="94">
        <v>2</v>
      </c>
      <c r="C3" s="63" t="s">
        <v>13</v>
      </c>
      <c r="D3" s="7">
        <v>6</v>
      </c>
      <c r="E3" s="7">
        <v>6</v>
      </c>
      <c r="F3" s="228">
        <f>IF(D3&lt;&gt;"",D3+E3,"")</f>
        <v>12</v>
      </c>
      <c r="G3" s="6">
        <v>6</v>
      </c>
      <c r="H3" s="229">
        <f>IF(G3&lt;&gt;"",F3+G3,"")</f>
        <v>18</v>
      </c>
      <c r="I3" s="6">
        <v>5</v>
      </c>
      <c r="J3" s="303">
        <f>+D3+E3+G3+I3+0.005</f>
        <v>23.005</v>
      </c>
      <c r="K3" s="47"/>
    </row>
    <row r="4" spans="1:13" ht="21.75" customHeight="1" thickBot="1" thickTop="1">
      <c r="A4" s="55" t="s">
        <v>195</v>
      </c>
      <c r="B4" s="93">
        <v>2</v>
      </c>
      <c r="C4" s="63" t="s">
        <v>10</v>
      </c>
      <c r="D4" s="45">
        <v>6</v>
      </c>
      <c r="E4" s="45">
        <v>5</v>
      </c>
      <c r="F4" s="228">
        <f>IF(D4&lt;&gt;"",D4+E4,"")</f>
        <v>11</v>
      </c>
      <c r="G4" s="6">
        <v>6</v>
      </c>
      <c r="H4" s="229">
        <f>IF(G4&lt;&gt;"",F4+G4,"")</f>
        <v>17</v>
      </c>
      <c r="I4" s="6">
        <v>6</v>
      </c>
      <c r="J4" s="303">
        <f>+D4+E4+G4+I4+0.004</f>
        <v>23.004</v>
      </c>
      <c r="M4" s="57"/>
    </row>
    <row r="5" spans="1:13" ht="21.75" customHeight="1" thickBot="1" thickTop="1">
      <c r="A5" s="58" t="s">
        <v>301</v>
      </c>
      <c r="B5" s="94">
        <v>2</v>
      </c>
      <c r="C5" s="63" t="s">
        <v>13</v>
      </c>
      <c r="D5" s="45">
        <v>6</v>
      </c>
      <c r="E5" s="45">
        <v>6</v>
      </c>
      <c r="F5" s="228">
        <f>IF(D5&lt;&gt;"",D5+E5,"")</f>
        <v>12</v>
      </c>
      <c r="G5" s="6">
        <v>6</v>
      </c>
      <c r="H5" s="229">
        <f>IF(G5&lt;&gt;"",F5+G5,"")</f>
        <v>18</v>
      </c>
      <c r="I5" s="6">
        <v>5</v>
      </c>
      <c r="J5" s="303">
        <f>+D5+E5+G5+I5+0.003</f>
        <v>23.003</v>
      </c>
      <c r="M5" s="57"/>
    </row>
    <row r="6" spans="1:13" ht="21.75" customHeight="1" thickBot="1" thickTop="1">
      <c r="A6" s="58" t="s">
        <v>171</v>
      </c>
      <c r="B6" s="93">
        <v>2</v>
      </c>
      <c r="C6" s="56" t="s">
        <v>276</v>
      </c>
      <c r="D6" s="45">
        <v>6</v>
      </c>
      <c r="E6" s="45">
        <v>6</v>
      </c>
      <c r="F6" s="228">
        <f>IF(D6&lt;&gt;"",D6+E6,"")</f>
        <v>12</v>
      </c>
      <c r="G6" s="6">
        <v>6</v>
      </c>
      <c r="H6" s="229">
        <f>IF(G6&lt;&gt;"",F6+G6,"")</f>
        <v>18</v>
      </c>
      <c r="I6" s="6">
        <v>5</v>
      </c>
      <c r="J6" s="303">
        <f>+D6+E6+G6+I6</f>
        <v>23</v>
      </c>
      <c r="M6" s="57"/>
    </row>
    <row r="7" spans="1:13" ht="21.75" customHeight="1" thickBot="1" thickTop="1">
      <c r="A7" s="60" t="s">
        <v>197</v>
      </c>
      <c r="B7" s="93">
        <v>2</v>
      </c>
      <c r="C7" s="61" t="s">
        <v>10</v>
      </c>
      <c r="D7" s="139">
        <v>6</v>
      </c>
      <c r="E7" s="45">
        <v>5</v>
      </c>
      <c r="F7" s="228">
        <f>IF(D7&lt;&gt;"",D7+E7,"")</f>
        <v>11</v>
      </c>
      <c r="G7" s="6">
        <v>6</v>
      </c>
      <c r="H7" s="229">
        <f>IF(G7&lt;&gt;"",F7+G7,"")</f>
        <v>17</v>
      </c>
      <c r="I7" s="6">
        <v>6</v>
      </c>
      <c r="J7" s="303">
        <f>+D7+E7+G7+I7</f>
        <v>23</v>
      </c>
      <c r="K7" s="64"/>
      <c r="M7" s="57"/>
    </row>
    <row r="8" spans="1:13" ht="21.75" customHeight="1" thickBot="1" thickTop="1">
      <c r="A8" s="55" t="s">
        <v>212</v>
      </c>
      <c r="B8" s="93">
        <v>2</v>
      </c>
      <c r="C8" s="61" t="s">
        <v>13</v>
      </c>
      <c r="D8" s="7">
        <v>6</v>
      </c>
      <c r="E8" s="7">
        <v>5</v>
      </c>
      <c r="F8" s="228">
        <f aca="true" t="shared" si="0" ref="F3:F40">IF(D8&lt;&gt;"",D8+E8,"")</f>
        <v>11</v>
      </c>
      <c r="G8" s="6">
        <v>5</v>
      </c>
      <c r="H8" s="229">
        <f aca="true" t="shared" si="1" ref="H3:H40">IF(G8&lt;&gt;"",F8+G8,"")</f>
        <v>16</v>
      </c>
      <c r="I8" s="6">
        <v>6</v>
      </c>
      <c r="J8" s="303">
        <f aca="true" t="shared" si="2" ref="J3:J40">+D8+E8+G8+I8</f>
        <v>22</v>
      </c>
      <c r="K8" s="46"/>
      <c r="M8" s="57"/>
    </row>
    <row r="9" spans="1:13" ht="21.75" customHeight="1" thickBot="1" thickTop="1">
      <c r="A9" s="55" t="s">
        <v>204</v>
      </c>
      <c r="B9" s="93">
        <v>2</v>
      </c>
      <c r="C9" s="63" t="s">
        <v>13</v>
      </c>
      <c r="D9" s="7">
        <v>6</v>
      </c>
      <c r="E9" s="7">
        <v>4</v>
      </c>
      <c r="F9" s="228">
        <f t="shared" si="0"/>
        <v>10</v>
      </c>
      <c r="G9" s="6">
        <v>6</v>
      </c>
      <c r="H9" s="229">
        <f t="shared" si="1"/>
        <v>16</v>
      </c>
      <c r="I9" s="6">
        <v>6</v>
      </c>
      <c r="J9" s="303">
        <f t="shared" si="2"/>
        <v>22</v>
      </c>
      <c r="M9" s="57"/>
    </row>
    <row r="10" spans="1:13" ht="21.75" customHeight="1" thickBot="1" thickTop="1">
      <c r="A10" s="55" t="s">
        <v>300</v>
      </c>
      <c r="B10" s="93">
        <v>2</v>
      </c>
      <c r="C10" s="63" t="s">
        <v>13</v>
      </c>
      <c r="D10" s="62">
        <v>6</v>
      </c>
      <c r="E10" s="45">
        <v>5</v>
      </c>
      <c r="F10" s="228">
        <f t="shared" si="0"/>
        <v>11</v>
      </c>
      <c r="G10" s="6">
        <v>5</v>
      </c>
      <c r="H10" s="229">
        <f t="shared" si="1"/>
        <v>16</v>
      </c>
      <c r="I10" s="6">
        <v>6</v>
      </c>
      <c r="J10" s="303">
        <f t="shared" si="2"/>
        <v>22</v>
      </c>
      <c r="K10" s="46"/>
      <c r="M10" s="57"/>
    </row>
    <row r="11" spans="1:13" ht="21.75" customHeight="1" thickBot="1" thickTop="1">
      <c r="A11" s="55" t="s">
        <v>69</v>
      </c>
      <c r="B11" s="94">
        <v>2</v>
      </c>
      <c r="C11" s="61" t="s">
        <v>13</v>
      </c>
      <c r="D11" s="7">
        <v>6</v>
      </c>
      <c r="E11" s="7">
        <v>3</v>
      </c>
      <c r="F11" s="228">
        <f t="shared" si="0"/>
        <v>9</v>
      </c>
      <c r="G11" s="6">
        <v>6</v>
      </c>
      <c r="H11" s="229">
        <f t="shared" si="1"/>
        <v>15</v>
      </c>
      <c r="I11" s="6">
        <v>6</v>
      </c>
      <c r="J11" s="303">
        <f t="shared" si="2"/>
        <v>21</v>
      </c>
      <c r="K11" s="46"/>
      <c r="M11" s="57"/>
    </row>
    <row r="12" spans="1:13" ht="21.75" customHeight="1" thickBot="1" thickTop="1">
      <c r="A12" s="60" t="s">
        <v>250</v>
      </c>
      <c r="B12" s="94">
        <v>2</v>
      </c>
      <c r="C12" s="63" t="s">
        <v>239</v>
      </c>
      <c r="D12" s="7">
        <v>6</v>
      </c>
      <c r="E12" s="7">
        <v>2</v>
      </c>
      <c r="F12" s="228">
        <f t="shared" si="0"/>
        <v>8</v>
      </c>
      <c r="G12" s="6">
        <v>6</v>
      </c>
      <c r="H12" s="229">
        <f t="shared" si="1"/>
        <v>14</v>
      </c>
      <c r="I12" s="6">
        <v>6</v>
      </c>
      <c r="J12" s="303">
        <f t="shared" si="2"/>
        <v>20</v>
      </c>
      <c r="M12" s="57"/>
    </row>
    <row r="13" spans="1:13" ht="21.75" customHeight="1" thickBot="1" thickTop="1">
      <c r="A13" s="55" t="s">
        <v>175</v>
      </c>
      <c r="B13" s="93">
        <v>2</v>
      </c>
      <c r="C13" s="56" t="s">
        <v>276</v>
      </c>
      <c r="D13" s="7">
        <v>4</v>
      </c>
      <c r="E13" s="7">
        <v>5</v>
      </c>
      <c r="F13" s="228">
        <f t="shared" si="0"/>
        <v>9</v>
      </c>
      <c r="G13" s="6">
        <v>4</v>
      </c>
      <c r="H13" s="229">
        <f t="shared" si="1"/>
        <v>13</v>
      </c>
      <c r="I13" s="6">
        <v>6</v>
      </c>
      <c r="J13" s="303">
        <f t="shared" si="2"/>
        <v>19</v>
      </c>
      <c r="M13" s="57"/>
    </row>
    <row r="14" spans="1:13" ht="21.75" customHeight="1" thickBot="1" thickTop="1">
      <c r="A14" s="58" t="s">
        <v>215</v>
      </c>
      <c r="B14" s="93">
        <v>2</v>
      </c>
      <c r="C14" s="61" t="s">
        <v>13</v>
      </c>
      <c r="D14" s="7">
        <v>6</v>
      </c>
      <c r="E14" s="7">
        <v>3</v>
      </c>
      <c r="F14" s="228">
        <f t="shared" si="0"/>
        <v>9</v>
      </c>
      <c r="G14" s="6">
        <v>5</v>
      </c>
      <c r="H14" s="229">
        <f t="shared" si="1"/>
        <v>14</v>
      </c>
      <c r="I14" s="6">
        <v>5</v>
      </c>
      <c r="J14" s="303">
        <f t="shared" si="2"/>
        <v>19</v>
      </c>
      <c r="M14" s="57"/>
    </row>
    <row r="15" spans="1:13" ht="21.75" customHeight="1" thickBot="1" thickTop="1">
      <c r="A15" s="60" t="s">
        <v>238</v>
      </c>
      <c r="B15" s="94">
        <v>2</v>
      </c>
      <c r="C15" s="63" t="s">
        <v>13</v>
      </c>
      <c r="D15" s="7">
        <v>3</v>
      </c>
      <c r="E15" s="7">
        <v>3</v>
      </c>
      <c r="F15" s="228">
        <f t="shared" si="0"/>
        <v>6</v>
      </c>
      <c r="G15" s="6">
        <v>6</v>
      </c>
      <c r="H15" s="229">
        <f t="shared" si="1"/>
        <v>12</v>
      </c>
      <c r="I15" s="6">
        <v>6</v>
      </c>
      <c r="J15" s="303">
        <f t="shared" si="2"/>
        <v>18</v>
      </c>
      <c r="K15" s="46"/>
      <c r="M15" s="57"/>
    </row>
    <row r="16" spans="1:13" ht="21.75" customHeight="1" thickBot="1" thickTop="1">
      <c r="A16" s="55" t="s">
        <v>136</v>
      </c>
      <c r="B16" s="94">
        <v>2</v>
      </c>
      <c r="C16" s="63" t="s">
        <v>239</v>
      </c>
      <c r="D16" s="7">
        <v>6</v>
      </c>
      <c r="E16" s="7">
        <v>3</v>
      </c>
      <c r="F16" s="228">
        <f t="shared" si="0"/>
        <v>9</v>
      </c>
      <c r="G16" s="6">
        <v>4</v>
      </c>
      <c r="H16" s="229">
        <f t="shared" si="1"/>
        <v>13</v>
      </c>
      <c r="I16" s="6">
        <v>4</v>
      </c>
      <c r="J16" s="303">
        <f t="shared" si="2"/>
        <v>17</v>
      </c>
      <c r="K16" s="46"/>
      <c r="M16" s="57"/>
    </row>
    <row r="17" spans="1:13" ht="21.75" customHeight="1" thickBot="1" thickTop="1">
      <c r="A17" s="58" t="s">
        <v>237</v>
      </c>
      <c r="B17" s="93">
        <v>2</v>
      </c>
      <c r="C17" s="63" t="s">
        <v>30</v>
      </c>
      <c r="D17" s="7">
        <v>5</v>
      </c>
      <c r="E17" s="7">
        <v>3</v>
      </c>
      <c r="F17" s="228">
        <f t="shared" si="0"/>
        <v>8</v>
      </c>
      <c r="G17" s="6">
        <v>2</v>
      </c>
      <c r="H17" s="229">
        <f t="shared" si="1"/>
        <v>10</v>
      </c>
      <c r="I17" s="6">
        <v>6</v>
      </c>
      <c r="J17" s="303">
        <f t="shared" si="2"/>
        <v>16</v>
      </c>
      <c r="K17" s="52"/>
      <c r="M17" s="57"/>
    </row>
    <row r="18" spans="1:13" ht="21.75" customHeight="1" thickBot="1" thickTop="1">
      <c r="A18" s="60" t="s">
        <v>362</v>
      </c>
      <c r="B18" s="93">
        <v>2</v>
      </c>
      <c r="C18" s="63" t="s">
        <v>30</v>
      </c>
      <c r="D18" s="7">
        <v>1</v>
      </c>
      <c r="E18" s="7">
        <v>1</v>
      </c>
      <c r="F18" s="228">
        <f t="shared" si="0"/>
        <v>2</v>
      </c>
      <c r="G18" s="6">
        <v>3</v>
      </c>
      <c r="H18" s="229">
        <f t="shared" si="1"/>
        <v>5</v>
      </c>
      <c r="I18" s="6">
        <v>6</v>
      </c>
      <c r="J18" s="303">
        <f t="shared" si="2"/>
        <v>11</v>
      </c>
      <c r="K18" s="52"/>
      <c r="M18" s="57"/>
    </row>
    <row r="19" spans="1:13" ht="21.75" customHeight="1" thickBot="1" thickTop="1">
      <c r="A19" s="60" t="s">
        <v>199</v>
      </c>
      <c r="B19" s="94">
        <v>2</v>
      </c>
      <c r="C19" s="63" t="s">
        <v>10</v>
      </c>
      <c r="D19" s="45">
        <v>6</v>
      </c>
      <c r="E19" s="45"/>
      <c r="F19" s="228">
        <f t="shared" si="0"/>
        <v>6</v>
      </c>
      <c r="G19" s="6"/>
      <c r="H19" s="229">
        <f t="shared" si="1"/>
      </c>
      <c r="I19" s="6"/>
      <c r="J19" s="303">
        <f t="shared" si="2"/>
        <v>6</v>
      </c>
      <c r="K19" s="46"/>
      <c r="M19" s="57"/>
    </row>
    <row r="20" spans="1:13" ht="21.75" customHeight="1" thickBot="1" thickTop="1">
      <c r="A20" s="60" t="s">
        <v>207</v>
      </c>
      <c r="B20" s="93">
        <v>2</v>
      </c>
      <c r="C20" s="63" t="s">
        <v>13</v>
      </c>
      <c r="D20" s="7">
        <v>3</v>
      </c>
      <c r="E20" s="7">
        <v>0</v>
      </c>
      <c r="F20" s="228">
        <f t="shared" si="0"/>
        <v>3</v>
      </c>
      <c r="G20" s="6"/>
      <c r="H20" s="229">
        <f t="shared" si="1"/>
      </c>
      <c r="I20" s="6"/>
      <c r="J20" s="303">
        <f t="shared" si="2"/>
        <v>3</v>
      </c>
      <c r="M20" s="57"/>
    </row>
    <row r="21" spans="1:13" ht="21.75" customHeight="1" thickBot="1" thickTop="1">
      <c r="A21" s="58" t="s">
        <v>358</v>
      </c>
      <c r="B21" s="93">
        <v>2</v>
      </c>
      <c r="C21" s="63" t="s">
        <v>30</v>
      </c>
      <c r="D21" s="7"/>
      <c r="E21" s="7"/>
      <c r="F21" s="228">
        <f t="shared" si="0"/>
      </c>
      <c r="G21" s="6"/>
      <c r="H21" s="229">
        <f t="shared" si="1"/>
      </c>
      <c r="I21" s="6"/>
      <c r="J21" s="303">
        <f t="shared" si="2"/>
        <v>0</v>
      </c>
      <c r="K21" s="46"/>
      <c r="M21" s="57"/>
    </row>
    <row r="22" spans="1:13" ht="21.75" customHeight="1" thickBot="1" thickTop="1">
      <c r="A22" s="58" t="s">
        <v>251</v>
      </c>
      <c r="B22" s="94"/>
      <c r="C22" s="61" t="s">
        <v>4</v>
      </c>
      <c r="D22" s="45">
        <v>4</v>
      </c>
      <c r="E22" s="45">
        <v>5</v>
      </c>
      <c r="F22" s="228">
        <f t="shared" si="0"/>
        <v>9</v>
      </c>
      <c r="G22" s="6">
        <v>4</v>
      </c>
      <c r="H22" s="229">
        <f t="shared" si="1"/>
        <v>13</v>
      </c>
      <c r="I22" s="6"/>
      <c r="J22" s="303">
        <f t="shared" si="2"/>
        <v>13</v>
      </c>
      <c r="K22" s="46"/>
      <c r="M22" s="57"/>
    </row>
    <row r="23" spans="1:13" ht="21.75" customHeight="1" thickBot="1" thickTop="1">
      <c r="A23" s="58" t="s">
        <v>194</v>
      </c>
      <c r="B23" s="93"/>
      <c r="C23" s="63" t="s">
        <v>10</v>
      </c>
      <c r="D23" s="62">
        <v>6</v>
      </c>
      <c r="E23" s="45"/>
      <c r="F23" s="228">
        <f t="shared" si="0"/>
        <v>6</v>
      </c>
      <c r="G23" s="6"/>
      <c r="H23" s="229">
        <f t="shared" si="1"/>
      </c>
      <c r="I23" s="6"/>
      <c r="J23" s="303">
        <f t="shared" si="2"/>
        <v>6</v>
      </c>
      <c r="K23" s="46"/>
      <c r="M23" s="57"/>
    </row>
    <row r="24" spans="1:13" ht="21.75" customHeight="1" thickBot="1" thickTop="1">
      <c r="A24" s="60" t="s">
        <v>134</v>
      </c>
      <c r="B24" s="94"/>
      <c r="C24" s="63" t="s">
        <v>239</v>
      </c>
      <c r="D24" s="7">
        <v>5</v>
      </c>
      <c r="E24" s="7"/>
      <c r="F24" s="228">
        <f t="shared" si="0"/>
        <v>5</v>
      </c>
      <c r="G24" s="6"/>
      <c r="H24" s="229">
        <f t="shared" si="1"/>
      </c>
      <c r="I24" s="6"/>
      <c r="J24" s="303">
        <f t="shared" si="2"/>
        <v>5</v>
      </c>
      <c r="K24" s="46"/>
      <c r="M24" s="57"/>
    </row>
    <row r="25" spans="1:13" ht="21.75" customHeight="1" thickBot="1" thickTop="1">
      <c r="A25" s="225" t="s">
        <v>226</v>
      </c>
      <c r="B25" s="93"/>
      <c r="C25" s="63" t="s">
        <v>239</v>
      </c>
      <c r="D25" s="7"/>
      <c r="E25" s="7"/>
      <c r="F25" s="228">
        <f t="shared" si="0"/>
      </c>
      <c r="G25" s="6"/>
      <c r="H25" s="229">
        <f t="shared" si="1"/>
      </c>
      <c r="I25" s="6">
        <v>4</v>
      </c>
      <c r="J25" s="303">
        <f t="shared" si="2"/>
        <v>4</v>
      </c>
      <c r="K25" s="46"/>
      <c r="M25" s="57"/>
    </row>
    <row r="26" spans="1:13" ht="21.75" customHeight="1" thickBot="1" thickTop="1">
      <c r="A26" s="60" t="s">
        <v>76</v>
      </c>
      <c r="B26" s="94"/>
      <c r="C26" s="63" t="s">
        <v>239</v>
      </c>
      <c r="D26" s="45"/>
      <c r="E26" s="45"/>
      <c r="F26" s="228">
        <f t="shared" si="0"/>
      </c>
      <c r="G26" s="6"/>
      <c r="H26" s="229">
        <f t="shared" si="1"/>
      </c>
      <c r="I26" s="6"/>
      <c r="J26" s="303">
        <f t="shared" si="2"/>
        <v>0</v>
      </c>
      <c r="K26" s="46"/>
      <c r="M26" s="57"/>
    </row>
    <row r="27" spans="1:13" ht="21.75" customHeight="1" thickBot="1" thickTop="1">
      <c r="A27" s="58" t="s">
        <v>159</v>
      </c>
      <c r="B27" s="93"/>
      <c r="C27" s="61" t="s">
        <v>4</v>
      </c>
      <c r="D27" s="7"/>
      <c r="E27" s="7"/>
      <c r="F27" s="228">
        <f t="shared" si="0"/>
      </c>
      <c r="G27" s="6"/>
      <c r="H27" s="229">
        <f t="shared" si="1"/>
      </c>
      <c r="I27" s="6"/>
      <c r="J27" s="303">
        <f t="shared" si="2"/>
        <v>0</v>
      </c>
      <c r="K27" s="46"/>
      <c r="M27" s="57"/>
    </row>
    <row r="28" spans="1:13" ht="21.75" customHeight="1" thickBot="1" thickTop="1">
      <c r="A28" s="58" t="s">
        <v>169</v>
      </c>
      <c r="B28" s="93"/>
      <c r="C28" s="61" t="s">
        <v>4</v>
      </c>
      <c r="D28" s="45"/>
      <c r="E28" s="45"/>
      <c r="F28" s="228">
        <f t="shared" si="0"/>
      </c>
      <c r="G28" s="6"/>
      <c r="H28" s="229">
        <f t="shared" si="1"/>
      </c>
      <c r="I28" s="6"/>
      <c r="J28" s="303">
        <f t="shared" si="2"/>
        <v>0</v>
      </c>
      <c r="K28" s="46" t="s">
        <v>361</v>
      </c>
      <c r="M28" s="57"/>
    </row>
    <row r="29" spans="1:13" ht="21.75" customHeight="1" thickBot="1" thickTop="1">
      <c r="A29" s="58" t="s">
        <v>235</v>
      </c>
      <c r="B29" s="93"/>
      <c r="C29" s="61" t="s">
        <v>4</v>
      </c>
      <c r="D29" s="7"/>
      <c r="E29" s="7"/>
      <c r="F29" s="228">
        <f t="shared" si="0"/>
      </c>
      <c r="G29" s="6"/>
      <c r="H29" s="229">
        <f t="shared" si="1"/>
      </c>
      <c r="I29" s="6"/>
      <c r="J29" s="303">
        <f t="shared" si="2"/>
        <v>0</v>
      </c>
      <c r="K29" s="46"/>
      <c r="M29" s="57"/>
    </row>
    <row r="30" spans="1:13" ht="21.75" customHeight="1" thickBot="1" thickTop="1">
      <c r="A30" s="55" t="s">
        <v>138</v>
      </c>
      <c r="B30" s="93"/>
      <c r="C30" s="56" t="s">
        <v>276</v>
      </c>
      <c r="D30" s="7"/>
      <c r="E30" s="7"/>
      <c r="F30" s="228">
        <f t="shared" si="0"/>
      </c>
      <c r="G30" s="6"/>
      <c r="H30" s="229">
        <f t="shared" si="1"/>
      </c>
      <c r="I30" s="6"/>
      <c r="J30" s="303">
        <f t="shared" si="2"/>
        <v>0</v>
      </c>
      <c r="M30" s="57"/>
    </row>
    <row r="31" spans="1:13" ht="21.75" customHeight="1" thickBot="1" thickTop="1">
      <c r="A31" s="55" t="s">
        <v>72</v>
      </c>
      <c r="B31" s="93"/>
      <c r="C31" s="56" t="s">
        <v>276</v>
      </c>
      <c r="D31" s="7"/>
      <c r="E31" s="7"/>
      <c r="F31" s="228">
        <f t="shared" si="0"/>
      </c>
      <c r="G31" s="6"/>
      <c r="H31" s="229">
        <f t="shared" si="1"/>
      </c>
      <c r="I31" s="6"/>
      <c r="J31" s="303">
        <f t="shared" si="2"/>
        <v>0</v>
      </c>
      <c r="M31" s="57"/>
    </row>
    <row r="32" spans="1:13" ht="21.75" customHeight="1" thickBot="1" thickTop="1">
      <c r="A32" s="58" t="s">
        <v>75</v>
      </c>
      <c r="B32" s="93"/>
      <c r="C32" s="224" t="s">
        <v>3</v>
      </c>
      <c r="D32" s="45"/>
      <c r="E32" s="45"/>
      <c r="F32" s="228">
        <f t="shared" si="0"/>
      </c>
      <c r="G32" s="6"/>
      <c r="H32" s="229">
        <f t="shared" si="1"/>
      </c>
      <c r="I32" s="6"/>
      <c r="J32" s="303">
        <f t="shared" si="2"/>
        <v>0</v>
      </c>
      <c r="K32" s="46"/>
      <c r="M32" s="57"/>
    </row>
    <row r="33" spans="1:13" ht="21.75" customHeight="1" thickBot="1" thickTop="1">
      <c r="A33" s="58" t="s">
        <v>291</v>
      </c>
      <c r="B33" s="94"/>
      <c r="C33" s="63" t="s">
        <v>7</v>
      </c>
      <c r="D33" s="45"/>
      <c r="E33" s="45"/>
      <c r="F33" s="228">
        <f t="shared" si="0"/>
      </c>
      <c r="G33" s="6"/>
      <c r="H33" s="229">
        <f t="shared" si="1"/>
      </c>
      <c r="I33" s="6"/>
      <c r="J33" s="303">
        <f t="shared" si="2"/>
        <v>0</v>
      </c>
      <c r="M33" s="57"/>
    </row>
    <row r="34" spans="1:13" ht="21.75" customHeight="1" thickBot="1" thickTop="1">
      <c r="A34" s="58" t="s">
        <v>227</v>
      </c>
      <c r="B34" s="93"/>
      <c r="C34" s="63" t="s">
        <v>7</v>
      </c>
      <c r="D34" s="45"/>
      <c r="E34" s="45"/>
      <c r="F34" s="228">
        <f t="shared" si="0"/>
      </c>
      <c r="G34" s="6"/>
      <c r="H34" s="229">
        <f t="shared" si="1"/>
      </c>
      <c r="I34" s="6"/>
      <c r="J34" s="303">
        <f t="shared" si="2"/>
        <v>0</v>
      </c>
      <c r="M34" s="57"/>
    </row>
    <row r="35" spans="1:13" ht="21.75" customHeight="1" thickBot="1" thickTop="1">
      <c r="A35" s="58" t="s">
        <v>180</v>
      </c>
      <c r="B35" s="93"/>
      <c r="C35" s="63" t="s">
        <v>7</v>
      </c>
      <c r="D35" s="7"/>
      <c r="E35" s="7"/>
      <c r="F35" s="228">
        <f t="shared" si="0"/>
      </c>
      <c r="G35" s="6"/>
      <c r="H35" s="229">
        <f t="shared" si="1"/>
      </c>
      <c r="I35" s="6"/>
      <c r="J35" s="303">
        <f t="shared" si="2"/>
        <v>0</v>
      </c>
      <c r="K35" s="46"/>
      <c r="M35" s="57"/>
    </row>
    <row r="36" spans="1:13" ht="21.75" customHeight="1" thickBot="1" thickTop="1">
      <c r="A36" s="55" t="s">
        <v>181</v>
      </c>
      <c r="B36" s="93"/>
      <c r="C36" s="63" t="s">
        <v>7</v>
      </c>
      <c r="D36" s="7"/>
      <c r="E36" s="7"/>
      <c r="F36" s="228">
        <f t="shared" si="0"/>
      </c>
      <c r="G36" s="6"/>
      <c r="H36" s="229">
        <f t="shared" si="1"/>
      </c>
      <c r="I36" s="6"/>
      <c r="J36" s="303">
        <f t="shared" si="2"/>
        <v>0</v>
      </c>
      <c r="K36" s="46"/>
      <c r="M36" s="57"/>
    </row>
    <row r="37" spans="1:13" ht="21.75" customHeight="1" thickBot="1" thickTop="1">
      <c r="A37" s="55" t="s">
        <v>190</v>
      </c>
      <c r="B37" s="93"/>
      <c r="C37" s="63" t="s">
        <v>249</v>
      </c>
      <c r="D37" s="45"/>
      <c r="E37" s="45"/>
      <c r="F37" s="228">
        <f t="shared" si="0"/>
      </c>
      <c r="G37" s="6"/>
      <c r="H37" s="229">
        <f t="shared" si="1"/>
      </c>
      <c r="I37" s="6"/>
      <c r="J37" s="303">
        <f t="shared" si="2"/>
        <v>0</v>
      </c>
      <c r="K37" s="46"/>
      <c r="M37" s="57"/>
    </row>
    <row r="38" spans="1:13" ht="21.75" customHeight="1" thickBot="1" thickTop="1">
      <c r="A38" s="55" t="s">
        <v>160</v>
      </c>
      <c r="B38" s="93"/>
      <c r="C38" s="63" t="s">
        <v>13</v>
      </c>
      <c r="D38" s="7"/>
      <c r="E38" s="7"/>
      <c r="F38" s="228">
        <f t="shared" si="0"/>
      </c>
      <c r="G38" s="6"/>
      <c r="H38" s="229">
        <f t="shared" si="1"/>
      </c>
      <c r="I38" s="6"/>
      <c r="J38" s="303">
        <f t="shared" si="2"/>
        <v>0</v>
      </c>
      <c r="K38" s="46"/>
      <c r="M38" s="57"/>
    </row>
    <row r="39" spans="1:13" ht="21.75" customHeight="1" thickBot="1" thickTop="1">
      <c r="A39" s="60" t="s">
        <v>224</v>
      </c>
      <c r="B39" s="93"/>
      <c r="C39" s="63" t="s">
        <v>13</v>
      </c>
      <c r="D39" s="7"/>
      <c r="E39" s="7"/>
      <c r="F39" s="228">
        <f t="shared" si="0"/>
      </c>
      <c r="G39" s="6"/>
      <c r="H39" s="229">
        <f t="shared" si="1"/>
      </c>
      <c r="I39" s="6"/>
      <c r="J39" s="303">
        <f t="shared" si="2"/>
        <v>0</v>
      </c>
      <c r="K39" s="46"/>
      <c r="M39" s="57"/>
    </row>
    <row r="40" spans="1:13" ht="21.75" customHeight="1" thickBot="1" thickTop="1">
      <c r="A40" s="58"/>
      <c r="B40" s="94"/>
      <c r="C40" s="63"/>
      <c r="D40" s="45"/>
      <c r="E40" s="45"/>
      <c r="F40" s="228">
        <f t="shared" si="0"/>
      </c>
      <c r="G40" s="6"/>
      <c r="H40" s="229">
        <f t="shared" si="1"/>
      </c>
      <c r="I40" s="6"/>
      <c r="J40" s="303">
        <f t="shared" si="2"/>
        <v>0</v>
      </c>
      <c r="K40" s="52"/>
      <c r="M40" s="57"/>
    </row>
    <row r="41" spans="1:13" ht="24" hidden="1" thickTop="1">
      <c r="A41" s="91"/>
      <c r="B41" s="123"/>
      <c r="C41" s="91"/>
      <c r="D41" s="91"/>
      <c r="E41" s="91"/>
      <c r="F41" s="91"/>
      <c r="G41" s="91"/>
      <c r="H41" s="91"/>
      <c r="I41" s="91"/>
      <c r="J41" s="92"/>
      <c r="M41" s="57">
        <f>LOWER(A41)</f>
      </c>
    </row>
    <row r="42" spans="1:10" ht="24" thickTop="1">
      <c r="A42" s="95" t="s">
        <v>64</v>
      </c>
      <c r="B42" s="272">
        <f>SUM(B3:B40)</f>
        <v>38</v>
      </c>
      <c r="C42" s="272"/>
      <c r="D42" s="268" t="s">
        <v>233</v>
      </c>
      <c r="E42" s="268"/>
      <c r="F42" s="268"/>
      <c r="G42" s="268"/>
      <c r="H42" s="268"/>
      <c r="I42" s="268"/>
      <c r="J42" s="268"/>
    </row>
    <row r="43" ht="24" thickBot="1"/>
    <row r="44" spans="1:10" ht="24" thickBot="1">
      <c r="A44" s="157" t="s">
        <v>108</v>
      </c>
      <c r="B44" s="158"/>
      <c r="C44"/>
      <c r="D44"/>
      <c r="E44"/>
      <c r="F44"/>
      <c r="G44"/>
      <c r="H44"/>
      <c r="I44"/>
      <c r="J44" s="48"/>
    </row>
    <row r="45" spans="1:10" ht="24" thickBot="1">
      <c r="A45"/>
      <c r="B45" s="154" t="s">
        <v>121</v>
      </c>
      <c r="C45" s="265" t="s">
        <v>109</v>
      </c>
      <c r="D45" s="265"/>
      <c r="E45" s="265" t="s">
        <v>110</v>
      </c>
      <c r="F45" s="265"/>
      <c r="G45" s="265" t="s">
        <v>111</v>
      </c>
      <c r="H45" s="265"/>
      <c r="I45" s="265"/>
      <c r="J45" s="265"/>
    </row>
    <row r="46" spans="1:10" ht="24" thickBot="1">
      <c r="A46"/>
      <c r="B46" s="154" t="s">
        <v>122</v>
      </c>
      <c r="C46" s="265" t="s">
        <v>109</v>
      </c>
      <c r="D46" s="265"/>
      <c r="E46" s="265" t="s">
        <v>112</v>
      </c>
      <c r="F46" s="265"/>
      <c r="G46" s="265" t="s">
        <v>113</v>
      </c>
      <c r="H46" s="265"/>
      <c r="I46" s="265" t="s">
        <v>111</v>
      </c>
      <c r="J46" s="265"/>
    </row>
    <row r="48" spans="1:10" ht="23.25">
      <c r="A48"/>
      <c r="B48" s="160" t="s">
        <v>127</v>
      </c>
      <c r="C48" s="160"/>
      <c r="D48" s="159">
        <f>AVERAGE(D3:D40)</f>
        <v>5.190476190476191</v>
      </c>
      <c r="E48" s="159">
        <f>IF(SUM(E3:E40)&gt;0,AVERAGE(E3:E40),"")</f>
        <v>3.888888888888889</v>
      </c>
      <c r="F48" s="165"/>
      <c r="G48" s="159">
        <f>IF(SUM(G3:G40)&gt;0,AVERAGE(G3:G40),"")</f>
        <v>5.0588235294117645</v>
      </c>
      <c r="H48" s="165"/>
      <c r="I48" s="159">
        <f>IF(SUM(I3:I40)&gt;0,AVERAGE(I3:I40),"")</f>
        <v>5.529411764705882</v>
      </c>
      <c r="J48"/>
    </row>
    <row r="49" spans="1:10" ht="23.25">
      <c r="A49"/>
      <c r="B49" s="160" t="s">
        <v>128</v>
      </c>
      <c r="C49" s="160"/>
      <c r="D49" s="155">
        <f>COUNTIF(D3:D40,6)</f>
        <v>14</v>
      </c>
      <c r="E49" s="155">
        <f>IF(SUM(E3:E40)&gt;0,COUNTIF(E3:E40,6),"")</f>
        <v>3</v>
      </c>
      <c r="F49" s="165"/>
      <c r="G49" s="155">
        <f>IF(SUM(G3:G40)&gt;0,COUNTIF(G3:G40,6),"")</f>
        <v>9</v>
      </c>
      <c r="H49" s="165"/>
      <c r="I49" s="155">
        <f>IF(SUM(I3:I40)&gt;0,COUNTIF(I3:I40,6),"")</f>
        <v>11</v>
      </c>
      <c r="J49"/>
    </row>
  </sheetData>
  <sheetProtection/>
  <mergeCells count="11">
    <mergeCell ref="I45:J45"/>
    <mergeCell ref="C46:D46"/>
    <mergeCell ref="E46:F46"/>
    <mergeCell ref="G46:H46"/>
    <mergeCell ref="I46:J46"/>
    <mergeCell ref="A1:J1"/>
    <mergeCell ref="D42:J42"/>
    <mergeCell ref="B42:C42"/>
    <mergeCell ref="C45:D45"/>
    <mergeCell ref="E45:F45"/>
    <mergeCell ref="G45:H45"/>
  </mergeCells>
  <printOptions/>
  <pageMargins left="0.3937007874015748" right="0" top="0.1968503937007874" bottom="0" header="0" footer="0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Q52"/>
  <sheetViews>
    <sheetView zoomScale="90" zoomScaleNormal="90" zoomScalePageLayoutView="0" workbookViewId="0" topLeftCell="A1">
      <selection activeCell="A31" sqref="A31:M32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6.7109375" style="0" customWidth="1"/>
    <col min="4" max="11" width="6.28125" style="0" customWidth="1"/>
    <col min="12" max="12" width="6.7109375" style="0" customWidth="1"/>
    <col min="13" max="13" width="6.7109375" style="112" customWidth="1"/>
  </cols>
  <sheetData>
    <row r="1" spans="1:13" ht="12.75">
      <c r="A1" s="274" t="str">
        <f>CONCATENATE("A KORPS OPGELEGD  ",'Ingeschreven korpsen'!B16)</f>
        <v>A KORPS OPGELEGD  2019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4" ht="13.5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t="s">
        <v>96</v>
      </c>
    </row>
    <row r="3" spans="1:16" ht="15.75">
      <c r="A3" s="4" t="s">
        <v>15</v>
      </c>
      <c r="B3" s="4" t="s">
        <v>16</v>
      </c>
      <c r="C3" s="9" t="s">
        <v>102</v>
      </c>
      <c r="D3" s="40">
        <v>1</v>
      </c>
      <c r="E3" s="33">
        <v>2</v>
      </c>
      <c r="F3" s="33" t="s">
        <v>18</v>
      </c>
      <c r="G3" s="33">
        <v>3</v>
      </c>
      <c r="H3" s="33" t="s">
        <v>18</v>
      </c>
      <c r="I3" s="33">
        <v>4</v>
      </c>
      <c r="J3" s="80" t="s">
        <v>18</v>
      </c>
      <c r="K3" s="88">
        <v>5</v>
      </c>
      <c r="L3" s="81" t="s">
        <v>18</v>
      </c>
      <c r="M3" s="101" t="s">
        <v>39</v>
      </c>
      <c r="P3" s="145"/>
    </row>
    <row r="4" spans="1:16" ht="15.75">
      <c r="A4" s="147" t="s">
        <v>19</v>
      </c>
      <c r="B4" s="148" t="s">
        <v>23</v>
      </c>
      <c r="C4" s="149">
        <v>3</v>
      </c>
      <c r="D4" s="175">
        <v>31</v>
      </c>
      <c r="E4" s="176">
        <v>31</v>
      </c>
      <c r="F4" s="132">
        <f aca="true" t="shared" si="0" ref="F4:F13">D4+E4</f>
        <v>62</v>
      </c>
      <c r="G4" s="177">
        <v>32</v>
      </c>
      <c r="H4" s="132">
        <f aca="true" t="shared" si="1" ref="H4:H13">IF(G4&lt;&gt;"",+F4+G4,"")</f>
        <v>94</v>
      </c>
      <c r="I4" s="176">
        <v>32</v>
      </c>
      <c r="J4" s="132">
        <f aca="true" t="shared" si="2" ref="J4:J13">IF(I4&lt;&gt;"",+H4+I4,"")</f>
        <v>126</v>
      </c>
      <c r="K4" s="178">
        <v>31</v>
      </c>
      <c r="L4" s="78">
        <f aca="true" t="shared" si="3" ref="L4:L13">+D4+E4+G4+I4+K4</f>
        <v>157</v>
      </c>
      <c r="M4" s="188"/>
      <c r="P4" s="145"/>
    </row>
    <row r="5" spans="1:16" ht="15.75">
      <c r="A5" s="147" t="s">
        <v>19</v>
      </c>
      <c r="B5" s="148" t="s">
        <v>26</v>
      </c>
      <c r="C5" s="149">
        <v>1</v>
      </c>
      <c r="D5" s="175">
        <v>32</v>
      </c>
      <c r="E5" s="176">
        <v>32</v>
      </c>
      <c r="F5" s="132">
        <f t="shared" si="0"/>
        <v>64</v>
      </c>
      <c r="G5" s="177">
        <v>30</v>
      </c>
      <c r="H5" s="132">
        <f t="shared" si="1"/>
        <v>94</v>
      </c>
      <c r="I5" s="176">
        <v>30</v>
      </c>
      <c r="J5" s="132">
        <f t="shared" si="2"/>
        <v>124</v>
      </c>
      <c r="K5" s="178">
        <v>32</v>
      </c>
      <c r="L5" s="78">
        <f t="shared" si="3"/>
        <v>156</v>
      </c>
      <c r="M5" s="188"/>
      <c r="N5" s="142"/>
      <c r="P5" s="145"/>
    </row>
    <row r="6" spans="1:16" ht="15.75">
      <c r="A6" s="147" t="s">
        <v>19</v>
      </c>
      <c r="B6" s="148" t="s">
        <v>23</v>
      </c>
      <c r="C6" s="149">
        <v>1</v>
      </c>
      <c r="D6" s="175">
        <v>31</v>
      </c>
      <c r="E6" s="176">
        <v>29</v>
      </c>
      <c r="F6" s="132">
        <f t="shared" si="0"/>
        <v>60</v>
      </c>
      <c r="G6" s="177">
        <v>32</v>
      </c>
      <c r="H6" s="132">
        <f t="shared" si="1"/>
        <v>92</v>
      </c>
      <c r="I6" s="176">
        <v>31</v>
      </c>
      <c r="J6" s="132">
        <f t="shared" si="2"/>
        <v>123</v>
      </c>
      <c r="K6" s="178">
        <v>32</v>
      </c>
      <c r="L6" s="78">
        <f t="shared" si="3"/>
        <v>155</v>
      </c>
      <c r="M6" s="188"/>
      <c r="P6" s="145"/>
    </row>
    <row r="7" spans="1:16" ht="15.75">
      <c r="A7" s="147" t="s">
        <v>19</v>
      </c>
      <c r="B7" s="148" t="s">
        <v>23</v>
      </c>
      <c r="C7" s="149">
        <v>2</v>
      </c>
      <c r="D7" s="175">
        <v>31</v>
      </c>
      <c r="E7" s="176">
        <v>30</v>
      </c>
      <c r="F7" s="132">
        <f t="shared" si="0"/>
        <v>61</v>
      </c>
      <c r="G7" s="177">
        <v>32</v>
      </c>
      <c r="H7" s="132">
        <f t="shared" si="1"/>
        <v>93</v>
      </c>
      <c r="I7" s="176">
        <v>30</v>
      </c>
      <c r="J7" s="132">
        <f t="shared" si="2"/>
        <v>123</v>
      </c>
      <c r="K7" s="178">
        <v>28</v>
      </c>
      <c r="L7" s="78">
        <f t="shared" si="3"/>
        <v>151</v>
      </c>
      <c r="M7" s="188"/>
      <c r="P7" s="145"/>
    </row>
    <row r="8" spans="1:16" ht="15.75">
      <c r="A8" s="147" t="s">
        <v>30</v>
      </c>
      <c r="B8" s="148" t="s">
        <v>29</v>
      </c>
      <c r="C8" s="149">
        <v>1</v>
      </c>
      <c r="D8" s="175">
        <v>32</v>
      </c>
      <c r="E8" s="176">
        <v>28</v>
      </c>
      <c r="F8" s="132">
        <f t="shared" si="0"/>
        <v>60</v>
      </c>
      <c r="G8" s="177">
        <v>31</v>
      </c>
      <c r="H8" s="132">
        <f t="shared" si="1"/>
        <v>91</v>
      </c>
      <c r="I8" s="176">
        <v>31</v>
      </c>
      <c r="J8" s="132">
        <f t="shared" si="2"/>
        <v>122</v>
      </c>
      <c r="K8" s="178">
        <v>27</v>
      </c>
      <c r="L8" s="78">
        <f t="shared" si="3"/>
        <v>149</v>
      </c>
      <c r="M8" s="188"/>
      <c r="P8" s="145"/>
    </row>
    <row r="9" spans="1:16" ht="15.75">
      <c r="A9" s="147" t="s">
        <v>22</v>
      </c>
      <c r="B9" s="148" t="s">
        <v>29</v>
      </c>
      <c r="C9" s="149">
        <v>1</v>
      </c>
      <c r="D9" s="175">
        <v>32</v>
      </c>
      <c r="E9" s="176">
        <v>28</v>
      </c>
      <c r="F9" s="132">
        <f t="shared" si="0"/>
        <v>60</v>
      </c>
      <c r="G9" s="177">
        <v>28</v>
      </c>
      <c r="H9" s="132">
        <f t="shared" si="1"/>
        <v>88</v>
      </c>
      <c r="I9" s="176">
        <v>25</v>
      </c>
      <c r="J9" s="132">
        <f t="shared" si="2"/>
        <v>113</v>
      </c>
      <c r="K9" s="178">
        <v>30</v>
      </c>
      <c r="L9" s="78">
        <f t="shared" si="3"/>
        <v>143</v>
      </c>
      <c r="M9" s="188"/>
      <c r="P9" s="145"/>
    </row>
    <row r="10" spans="1:16" ht="15.75">
      <c r="A10" s="147" t="s">
        <v>21</v>
      </c>
      <c r="B10" s="148" t="s">
        <v>27</v>
      </c>
      <c r="C10" s="149">
        <v>1</v>
      </c>
      <c r="D10" s="175">
        <v>29</v>
      </c>
      <c r="E10" s="176">
        <v>32</v>
      </c>
      <c r="F10" s="132">
        <f t="shared" si="0"/>
        <v>61</v>
      </c>
      <c r="G10" s="177">
        <v>28</v>
      </c>
      <c r="H10" s="132">
        <f t="shared" si="1"/>
        <v>89</v>
      </c>
      <c r="I10" s="176">
        <v>25</v>
      </c>
      <c r="J10" s="132">
        <f t="shared" si="2"/>
        <v>114</v>
      </c>
      <c r="K10" s="178">
        <v>28</v>
      </c>
      <c r="L10" s="78">
        <f t="shared" si="3"/>
        <v>142</v>
      </c>
      <c r="M10" s="188"/>
      <c r="N10" s="141"/>
      <c r="P10" s="145"/>
    </row>
    <row r="11" spans="1:17" ht="15.75">
      <c r="A11" s="171" t="s">
        <v>19</v>
      </c>
      <c r="B11" s="172" t="s">
        <v>23</v>
      </c>
      <c r="C11" s="170">
        <v>4</v>
      </c>
      <c r="D11" s="175">
        <v>30</v>
      </c>
      <c r="E11" s="176">
        <v>26</v>
      </c>
      <c r="F11" s="132">
        <f t="shared" si="0"/>
        <v>56</v>
      </c>
      <c r="G11" s="177">
        <v>31</v>
      </c>
      <c r="H11" s="132">
        <f t="shared" si="1"/>
        <v>87</v>
      </c>
      <c r="I11" s="176">
        <v>23</v>
      </c>
      <c r="J11" s="132">
        <f t="shared" si="2"/>
        <v>110</v>
      </c>
      <c r="K11" s="178">
        <v>30</v>
      </c>
      <c r="L11" s="78">
        <f t="shared" si="3"/>
        <v>140</v>
      </c>
      <c r="M11" s="188"/>
      <c r="O11" s="141"/>
      <c r="P11" s="145"/>
      <c r="Q11" s="141"/>
    </row>
    <row r="12" spans="1:16" ht="15.75">
      <c r="A12" s="171" t="s">
        <v>19</v>
      </c>
      <c r="B12" s="172" t="s">
        <v>23</v>
      </c>
      <c r="C12" s="170">
        <v>5</v>
      </c>
      <c r="D12" s="175">
        <v>29</v>
      </c>
      <c r="E12" s="176">
        <v>20</v>
      </c>
      <c r="F12" s="132">
        <f t="shared" si="0"/>
        <v>49</v>
      </c>
      <c r="G12" s="177">
        <v>22</v>
      </c>
      <c r="H12" s="132">
        <f t="shared" si="1"/>
        <v>71</v>
      </c>
      <c r="I12" s="176">
        <v>23</v>
      </c>
      <c r="J12" s="132">
        <f t="shared" si="2"/>
        <v>94</v>
      </c>
      <c r="K12" s="178">
        <v>20</v>
      </c>
      <c r="L12" s="78">
        <f t="shared" si="3"/>
        <v>114</v>
      </c>
      <c r="M12" s="188" t="s">
        <v>391</v>
      </c>
      <c r="P12" s="145"/>
    </row>
    <row r="13" spans="1:16" ht="16.5" thickBot="1">
      <c r="A13" s="147" t="s">
        <v>4</v>
      </c>
      <c r="B13" s="148" t="s">
        <v>24</v>
      </c>
      <c r="C13" s="149">
        <v>1</v>
      </c>
      <c r="D13" s="197">
        <v>21</v>
      </c>
      <c r="E13" s="194">
        <v>25</v>
      </c>
      <c r="F13" s="132">
        <f t="shared" si="0"/>
        <v>46</v>
      </c>
      <c r="G13" s="177">
        <v>25</v>
      </c>
      <c r="H13" s="132">
        <f t="shared" si="1"/>
        <v>71</v>
      </c>
      <c r="I13" s="176">
        <v>22</v>
      </c>
      <c r="J13" s="132">
        <f t="shared" si="2"/>
        <v>93</v>
      </c>
      <c r="K13" s="178">
        <v>4</v>
      </c>
      <c r="L13" s="78">
        <f t="shared" si="3"/>
        <v>97</v>
      </c>
      <c r="M13" s="198" t="s">
        <v>391</v>
      </c>
      <c r="P13" s="145"/>
    </row>
    <row r="14" spans="1:16" ht="16.5" hidden="1" thickBot="1">
      <c r="A14" s="100"/>
      <c r="B14" s="100"/>
      <c r="C14" s="100"/>
      <c r="D14" s="27"/>
      <c r="E14" s="27"/>
      <c r="F14" s="27"/>
      <c r="G14" s="27"/>
      <c r="H14" s="27"/>
      <c r="I14" s="27"/>
      <c r="J14" s="27"/>
      <c r="K14" s="27"/>
      <c r="L14" s="27"/>
      <c r="M14" s="110"/>
      <c r="P14" s="145"/>
    </row>
    <row r="15" spans="1:16" ht="15.75">
      <c r="A15" s="276" t="str">
        <f>CONCATENATE("B KORPS OPGELEGD  ",'Ingeschreven korpsen'!B16)</f>
        <v>B KORPS OPGELEGD  2019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P15" s="145"/>
    </row>
    <row r="16" spans="1:16" ht="16.5" thickBo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P16" s="145"/>
    </row>
    <row r="17" spans="1:16" ht="15.75" hidden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1"/>
      <c r="P17" s="145"/>
    </row>
    <row r="18" spans="1:16" ht="16.5" hidden="1" thickBot="1">
      <c r="A18" s="11">
        <v>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/>
      <c r="K18" s="11"/>
      <c r="L18" s="11">
        <v>0</v>
      </c>
      <c r="M18" s="111">
        <v>0</v>
      </c>
      <c r="P18" s="145"/>
    </row>
    <row r="19" spans="1:16" ht="15.75">
      <c r="A19" s="4" t="s">
        <v>15</v>
      </c>
      <c r="B19" s="4" t="s">
        <v>16</v>
      </c>
      <c r="C19" s="9" t="s">
        <v>102</v>
      </c>
      <c r="D19" s="40">
        <v>1</v>
      </c>
      <c r="E19" s="33">
        <v>2</v>
      </c>
      <c r="F19" s="33" t="s">
        <v>18</v>
      </c>
      <c r="G19" s="33">
        <v>3</v>
      </c>
      <c r="H19" s="33" t="s">
        <v>18</v>
      </c>
      <c r="I19" s="33">
        <v>4</v>
      </c>
      <c r="J19" s="80" t="s">
        <v>18</v>
      </c>
      <c r="K19" s="88">
        <v>5</v>
      </c>
      <c r="L19" s="81" t="s">
        <v>18</v>
      </c>
      <c r="M19" s="101" t="s">
        <v>39</v>
      </c>
      <c r="P19" s="145"/>
    </row>
    <row r="20" spans="1:16" ht="15.75">
      <c r="A20" s="147" t="s">
        <v>5</v>
      </c>
      <c r="B20" s="148" t="s">
        <v>31</v>
      </c>
      <c r="C20" s="170">
        <v>2</v>
      </c>
      <c r="D20" s="199">
        <v>30</v>
      </c>
      <c r="E20" s="176">
        <v>27</v>
      </c>
      <c r="F20" s="132">
        <f aca="true" t="shared" si="4" ref="F20:F29">D20+E20</f>
        <v>57</v>
      </c>
      <c r="G20" s="177">
        <v>32</v>
      </c>
      <c r="H20" s="132">
        <f aca="true" t="shared" si="5" ref="H20:H29">IF(G20&lt;&gt;"",+F20+G20,"")</f>
        <v>89</v>
      </c>
      <c r="I20" s="176">
        <v>32</v>
      </c>
      <c r="J20" s="132">
        <f aca="true" t="shared" si="6" ref="J20:J29">IF(I20&lt;&gt;"",+H20+I20,"")</f>
        <v>121</v>
      </c>
      <c r="K20" s="178">
        <v>32</v>
      </c>
      <c r="L20" s="78">
        <f aca="true" t="shared" si="7" ref="L20:L29">+D20+E20+G20+I20+K20</f>
        <v>153</v>
      </c>
      <c r="M20" s="187" t="s">
        <v>376</v>
      </c>
      <c r="P20" s="145"/>
    </row>
    <row r="21" spans="1:16" ht="15.75">
      <c r="A21" s="147" t="s">
        <v>19</v>
      </c>
      <c r="B21" s="148" t="s">
        <v>26</v>
      </c>
      <c r="C21" s="149">
        <v>2</v>
      </c>
      <c r="D21" s="199">
        <v>31</v>
      </c>
      <c r="E21" s="176">
        <v>31</v>
      </c>
      <c r="F21" s="132">
        <f t="shared" si="4"/>
        <v>62</v>
      </c>
      <c r="G21" s="177">
        <v>31</v>
      </c>
      <c r="H21" s="132">
        <f t="shared" si="5"/>
        <v>93</v>
      </c>
      <c r="I21" s="176">
        <v>26</v>
      </c>
      <c r="J21" s="132">
        <f t="shared" si="6"/>
        <v>119</v>
      </c>
      <c r="K21" s="178">
        <v>30.001</v>
      </c>
      <c r="L21" s="78">
        <f t="shared" si="7"/>
        <v>149.001</v>
      </c>
      <c r="M21" s="188" t="s">
        <v>375</v>
      </c>
      <c r="N21" s="142"/>
      <c r="P21" s="145"/>
    </row>
    <row r="22" spans="1:16" ht="15.75">
      <c r="A22" s="147" t="s">
        <v>5</v>
      </c>
      <c r="B22" s="148" t="s">
        <v>31</v>
      </c>
      <c r="C22" s="149">
        <v>1</v>
      </c>
      <c r="D22" s="199">
        <v>32</v>
      </c>
      <c r="E22" s="176">
        <v>30</v>
      </c>
      <c r="F22" s="132">
        <f t="shared" si="4"/>
        <v>62</v>
      </c>
      <c r="G22" s="177">
        <v>30</v>
      </c>
      <c r="H22" s="132">
        <f t="shared" si="5"/>
        <v>92</v>
      </c>
      <c r="I22" s="176">
        <v>27</v>
      </c>
      <c r="J22" s="132">
        <f t="shared" si="6"/>
        <v>119</v>
      </c>
      <c r="K22" s="178">
        <v>30</v>
      </c>
      <c r="L22" s="78">
        <f t="shared" si="7"/>
        <v>149</v>
      </c>
      <c r="M22" s="188"/>
      <c r="P22" s="145"/>
    </row>
    <row r="23" spans="1:16" ht="15.75">
      <c r="A23" s="2" t="s">
        <v>4</v>
      </c>
      <c r="B23" s="3" t="s">
        <v>24</v>
      </c>
      <c r="C23" s="10">
        <v>2</v>
      </c>
      <c r="D23" s="199">
        <v>31</v>
      </c>
      <c r="E23" s="176">
        <v>29</v>
      </c>
      <c r="F23" s="132">
        <f t="shared" si="4"/>
        <v>60</v>
      </c>
      <c r="G23" s="177">
        <v>28</v>
      </c>
      <c r="H23" s="132">
        <f t="shared" si="5"/>
        <v>88</v>
      </c>
      <c r="I23" s="176">
        <v>28</v>
      </c>
      <c r="J23" s="132">
        <f t="shared" si="6"/>
        <v>116</v>
      </c>
      <c r="K23" s="178">
        <v>26</v>
      </c>
      <c r="L23" s="78">
        <f t="shared" si="7"/>
        <v>142</v>
      </c>
      <c r="M23" s="188"/>
      <c r="P23" s="145"/>
    </row>
    <row r="24" spans="1:16" ht="15.75">
      <c r="A24" s="147" t="s">
        <v>20</v>
      </c>
      <c r="B24" s="148" t="s">
        <v>25</v>
      </c>
      <c r="C24" s="149">
        <v>1</v>
      </c>
      <c r="D24" s="199">
        <v>30</v>
      </c>
      <c r="E24" s="176">
        <v>19</v>
      </c>
      <c r="F24" s="132">
        <f t="shared" si="4"/>
        <v>49</v>
      </c>
      <c r="G24" s="177">
        <v>31</v>
      </c>
      <c r="H24" s="132">
        <f t="shared" si="5"/>
        <v>80</v>
      </c>
      <c r="I24" s="176">
        <v>29</v>
      </c>
      <c r="J24" s="132">
        <f t="shared" si="6"/>
        <v>109</v>
      </c>
      <c r="K24" s="178">
        <v>31</v>
      </c>
      <c r="L24" s="78">
        <f t="shared" si="7"/>
        <v>140</v>
      </c>
      <c r="M24" s="188"/>
      <c r="P24" s="145"/>
    </row>
    <row r="25" spans="1:16" ht="15.75">
      <c r="A25" s="56" t="s">
        <v>278</v>
      </c>
      <c r="B25" s="148" t="s">
        <v>29</v>
      </c>
      <c r="C25" s="149">
        <v>1</v>
      </c>
      <c r="D25" s="199">
        <v>32</v>
      </c>
      <c r="E25" s="176">
        <v>29</v>
      </c>
      <c r="F25" s="132">
        <f t="shared" si="4"/>
        <v>61</v>
      </c>
      <c r="G25" s="177">
        <v>27</v>
      </c>
      <c r="H25" s="132">
        <f t="shared" si="5"/>
        <v>88</v>
      </c>
      <c r="I25" s="176">
        <v>22</v>
      </c>
      <c r="J25" s="132">
        <f t="shared" si="6"/>
        <v>110</v>
      </c>
      <c r="K25" s="178">
        <v>23</v>
      </c>
      <c r="L25" s="78">
        <f t="shared" si="7"/>
        <v>133</v>
      </c>
      <c r="M25" s="188"/>
      <c r="P25" s="145"/>
    </row>
    <row r="26" spans="1:16" ht="15.75">
      <c r="A26" s="171" t="s">
        <v>20</v>
      </c>
      <c r="B26" s="172" t="s">
        <v>25</v>
      </c>
      <c r="C26" s="170">
        <v>2</v>
      </c>
      <c r="D26" s="199">
        <v>29</v>
      </c>
      <c r="E26" s="176">
        <v>17</v>
      </c>
      <c r="F26" s="132">
        <f t="shared" si="4"/>
        <v>46</v>
      </c>
      <c r="G26" s="177">
        <v>25</v>
      </c>
      <c r="H26" s="132">
        <f t="shared" si="5"/>
        <v>71</v>
      </c>
      <c r="I26" s="176">
        <v>29</v>
      </c>
      <c r="J26" s="132">
        <f t="shared" si="6"/>
        <v>100</v>
      </c>
      <c r="K26" s="178">
        <v>28</v>
      </c>
      <c r="L26" s="78">
        <f t="shared" si="7"/>
        <v>128</v>
      </c>
      <c r="M26" s="188"/>
      <c r="P26" s="145"/>
    </row>
    <row r="27" spans="1:16" ht="15.75">
      <c r="A27" s="171" t="s">
        <v>19</v>
      </c>
      <c r="B27" s="172" t="s">
        <v>23</v>
      </c>
      <c r="C27" s="170">
        <v>6</v>
      </c>
      <c r="D27" s="200">
        <v>26</v>
      </c>
      <c r="E27" s="176">
        <v>21</v>
      </c>
      <c r="F27" s="132">
        <f t="shared" si="4"/>
        <v>47</v>
      </c>
      <c r="G27" s="177">
        <v>30</v>
      </c>
      <c r="H27" s="132">
        <f t="shared" si="5"/>
        <v>77</v>
      </c>
      <c r="I27" s="176">
        <v>20</v>
      </c>
      <c r="J27" s="132">
        <f t="shared" si="6"/>
        <v>97</v>
      </c>
      <c r="K27" s="178">
        <v>26</v>
      </c>
      <c r="L27" s="78">
        <f t="shared" si="7"/>
        <v>123</v>
      </c>
      <c r="M27" s="188"/>
      <c r="P27" s="145"/>
    </row>
    <row r="28" spans="1:16" ht="15.75">
      <c r="A28" s="147" t="s">
        <v>21</v>
      </c>
      <c r="B28" s="148" t="s">
        <v>27</v>
      </c>
      <c r="C28" s="10">
        <v>2</v>
      </c>
      <c r="D28" s="199">
        <v>19</v>
      </c>
      <c r="E28" s="176">
        <v>24</v>
      </c>
      <c r="F28" s="132">
        <f t="shared" si="4"/>
        <v>43</v>
      </c>
      <c r="G28" s="177">
        <v>21</v>
      </c>
      <c r="H28" s="132">
        <f t="shared" si="5"/>
        <v>64</v>
      </c>
      <c r="I28" s="176">
        <v>21</v>
      </c>
      <c r="J28" s="132">
        <f t="shared" si="6"/>
        <v>85</v>
      </c>
      <c r="K28" s="178">
        <v>0</v>
      </c>
      <c r="L28" s="78">
        <f t="shared" si="7"/>
        <v>85</v>
      </c>
      <c r="M28" s="188" t="s">
        <v>391</v>
      </c>
      <c r="P28" s="145"/>
    </row>
    <row r="29" spans="1:16" ht="16.5" thickBot="1">
      <c r="A29" s="147" t="s">
        <v>22</v>
      </c>
      <c r="B29" s="148" t="s">
        <v>28</v>
      </c>
      <c r="C29" s="149">
        <v>1</v>
      </c>
      <c r="D29" s="199"/>
      <c r="E29" s="176"/>
      <c r="F29" s="132">
        <f t="shared" si="4"/>
        <v>0</v>
      </c>
      <c r="G29" s="177"/>
      <c r="H29" s="132">
        <f t="shared" si="5"/>
      </c>
      <c r="I29" s="176"/>
      <c r="J29" s="132">
        <f t="shared" si="6"/>
      </c>
      <c r="K29" s="178"/>
      <c r="L29" s="78">
        <f t="shared" si="7"/>
        <v>0</v>
      </c>
      <c r="M29" s="198" t="s">
        <v>391</v>
      </c>
      <c r="P29" s="145"/>
    </row>
    <row r="30" spans="1:16" ht="16.5" hidden="1" thickBot="1">
      <c r="A30" s="100"/>
      <c r="B30" s="100"/>
      <c r="C30" s="100"/>
      <c r="D30" s="27"/>
      <c r="E30" s="27"/>
      <c r="F30" s="27"/>
      <c r="G30" s="27"/>
      <c r="H30" s="27"/>
      <c r="I30" s="27"/>
      <c r="J30" s="27"/>
      <c r="K30" s="27"/>
      <c r="L30" s="27"/>
      <c r="M30" s="71"/>
      <c r="P30" s="145"/>
    </row>
    <row r="31" spans="1:16" ht="15.75">
      <c r="A31" s="276" t="str">
        <f>CONCATENATE("C KORPS OPGELEGD  ",'Ingeschreven korpsen'!B16)</f>
        <v>C KORPS OPGELEGD  2019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P31" s="145"/>
    </row>
    <row r="32" spans="1:16" ht="16.5" thickBo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P32" s="145"/>
    </row>
    <row r="33" spans="1:16" ht="15.75" hidden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1"/>
      <c r="P33" s="145"/>
    </row>
    <row r="34" spans="1:16" ht="16.5" hidden="1" thickBot="1">
      <c r="A34" s="11">
        <v>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/>
      <c r="K34" s="11"/>
      <c r="L34" s="11">
        <v>0</v>
      </c>
      <c r="M34" s="111">
        <v>0</v>
      </c>
      <c r="P34" s="145"/>
    </row>
    <row r="35" spans="1:16" ht="15.75">
      <c r="A35" s="4" t="s">
        <v>15</v>
      </c>
      <c r="B35" s="4" t="s">
        <v>16</v>
      </c>
      <c r="C35" s="9" t="s">
        <v>102</v>
      </c>
      <c r="D35" s="40">
        <v>1</v>
      </c>
      <c r="E35" s="33">
        <v>2</v>
      </c>
      <c r="F35" s="33" t="s">
        <v>18</v>
      </c>
      <c r="G35" s="33">
        <v>3</v>
      </c>
      <c r="H35" s="33" t="s">
        <v>18</v>
      </c>
      <c r="I35" s="33">
        <v>4</v>
      </c>
      <c r="J35" s="80" t="s">
        <v>18</v>
      </c>
      <c r="K35" s="88">
        <v>5</v>
      </c>
      <c r="L35" s="81" t="s">
        <v>18</v>
      </c>
      <c r="M35" s="101" t="s">
        <v>39</v>
      </c>
      <c r="P35" s="145"/>
    </row>
    <row r="36" spans="1:16" ht="15.75">
      <c r="A36" s="147" t="s">
        <v>22</v>
      </c>
      <c r="B36" s="148" t="s">
        <v>29</v>
      </c>
      <c r="C36" s="149">
        <v>2</v>
      </c>
      <c r="D36" s="201">
        <v>24</v>
      </c>
      <c r="E36" s="177">
        <v>27</v>
      </c>
      <c r="F36" s="132">
        <f aca="true" t="shared" si="8" ref="F36:F43">D36+E36</f>
        <v>51</v>
      </c>
      <c r="G36" s="177">
        <v>31</v>
      </c>
      <c r="H36" s="132">
        <f aca="true" t="shared" si="9" ref="H36:H45">IF(G36&lt;&gt;"",+F36+G36,"")</f>
        <v>82</v>
      </c>
      <c r="I36" s="177">
        <v>13</v>
      </c>
      <c r="J36" s="132">
        <f aca="true" t="shared" si="10" ref="J36:J45">IF(I36&lt;&gt;"",+H36+I36,"")</f>
        <v>95</v>
      </c>
      <c r="K36" s="185">
        <v>18</v>
      </c>
      <c r="L36" s="78">
        <f aca="true" t="shared" si="11" ref="L36:L48">D36+E36+G36+I36+K36</f>
        <v>113</v>
      </c>
      <c r="M36" s="187" t="s">
        <v>376</v>
      </c>
      <c r="P36" s="145"/>
    </row>
    <row r="37" spans="1:16" ht="15.75">
      <c r="A37" s="147" t="s">
        <v>22</v>
      </c>
      <c r="B37" s="148" t="s">
        <v>29</v>
      </c>
      <c r="C37" s="149">
        <v>3</v>
      </c>
      <c r="D37" s="199">
        <v>22</v>
      </c>
      <c r="E37" s="176">
        <v>17</v>
      </c>
      <c r="F37" s="132">
        <f t="shared" si="8"/>
        <v>39</v>
      </c>
      <c r="G37" s="177">
        <v>27</v>
      </c>
      <c r="H37" s="132">
        <f t="shared" si="9"/>
        <v>66</v>
      </c>
      <c r="I37" s="176">
        <v>18</v>
      </c>
      <c r="J37" s="132">
        <f t="shared" si="10"/>
        <v>84</v>
      </c>
      <c r="K37" s="180">
        <v>23</v>
      </c>
      <c r="L37" s="78">
        <f t="shared" si="11"/>
        <v>107</v>
      </c>
      <c r="M37" s="188" t="s">
        <v>375</v>
      </c>
      <c r="P37" s="145"/>
    </row>
    <row r="38" spans="1:16" ht="15.75">
      <c r="A38" s="147" t="s">
        <v>5</v>
      </c>
      <c r="B38" s="148" t="s">
        <v>31</v>
      </c>
      <c r="C38" s="149">
        <v>3</v>
      </c>
      <c r="D38" s="199">
        <v>16</v>
      </c>
      <c r="E38" s="176">
        <v>19</v>
      </c>
      <c r="F38" s="132">
        <f t="shared" si="8"/>
        <v>35</v>
      </c>
      <c r="G38" s="177">
        <v>23</v>
      </c>
      <c r="H38" s="132">
        <f t="shared" si="9"/>
        <v>58</v>
      </c>
      <c r="I38" s="176">
        <v>27</v>
      </c>
      <c r="J38" s="132">
        <f t="shared" si="10"/>
        <v>85</v>
      </c>
      <c r="K38" s="180">
        <v>0</v>
      </c>
      <c r="L38" s="78">
        <f t="shared" si="11"/>
        <v>85</v>
      </c>
      <c r="M38" s="188"/>
      <c r="P38" s="145"/>
    </row>
    <row r="39" spans="1:16" ht="15.75">
      <c r="A39" s="56" t="s">
        <v>278</v>
      </c>
      <c r="B39" s="148" t="s">
        <v>29</v>
      </c>
      <c r="C39" s="149">
        <v>2</v>
      </c>
      <c r="D39" s="199">
        <v>25</v>
      </c>
      <c r="E39" s="176">
        <v>25</v>
      </c>
      <c r="F39" s="132">
        <f t="shared" si="8"/>
        <v>50</v>
      </c>
      <c r="G39" s="177">
        <v>15</v>
      </c>
      <c r="H39" s="132">
        <f t="shared" si="9"/>
        <v>65</v>
      </c>
      <c r="I39" s="176">
        <v>19</v>
      </c>
      <c r="J39" s="132">
        <f t="shared" si="10"/>
        <v>84</v>
      </c>
      <c r="K39" s="180"/>
      <c r="L39" s="78">
        <f t="shared" si="11"/>
        <v>84</v>
      </c>
      <c r="M39" s="188"/>
      <c r="P39" s="145"/>
    </row>
    <row r="40" spans="1:16" ht="15.75">
      <c r="A40" s="147" t="s">
        <v>4</v>
      </c>
      <c r="B40" s="148" t="s">
        <v>24</v>
      </c>
      <c r="C40" s="149">
        <v>3</v>
      </c>
      <c r="D40" s="199">
        <v>17</v>
      </c>
      <c r="E40" s="176">
        <v>17</v>
      </c>
      <c r="F40" s="132">
        <f t="shared" si="8"/>
        <v>34</v>
      </c>
      <c r="G40" s="177">
        <v>22</v>
      </c>
      <c r="H40" s="132">
        <f t="shared" si="9"/>
        <v>56</v>
      </c>
      <c r="I40" s="176">
        <v>12</v>
      </c>
      <c r="J40" s="132">
        <f t="shared" si="10"/>
        <v>68</v>
      </c>
      <c r="K40" s="180"/>
      <c r="L40" s="78">
        <f t="shared" si="11"/>
        <v>68</v>
      </c>
      <c r="M40" s="188"/>
      <c r="N40" s="142"/>
      <c r="P40" s="145"/>
    </row>
    <row r="41" spans="1:16" ht="15.75">
      <c r="A41" s="147" t="s">
        <v>3</v>
      </c>
      <c r="B41" s="148" t="s">
        <v>32</v>
      </c>
      <c r="C41" s="149">
        <v>1</v>
      </c>
      <c r="D41" s="175">
        <v>16</v>
      </c>
      <c r="E41" s="176">
        <v>28</v>
      </c>
      <c r="F41" s="132">
        <f t="shared" si="8"/>
        <v>44</v>
      </c>
      <c r="G41" s="177">
        <v>3</v>
      </c>
      <c r="H41" s="132">
        <f t="shared" si="9"/>
        <v>47</v>
      </c>
      <c r="I41" s="176">
        <v>5</v>
      </c>
      <c r="J41" s="132">
        <f t="shared" si="10"/>
        <v>52</v>
      </c>
      <c r="K41" s="180">
        <v>12</v>
      </c>
      <c r="L41" s="78">
        <f t="shared" si="11"/>
        <v>64</v>
      </c>
      <c r="M41" s="188"/>
      <c r="P41" s="145"/>
    </row>
    <row r="42" spans="1:16" ht="15.75">
      <c r="A42" s="261" t="s">
        <v>278</v>
      </c>
      <c r="B42" s="172" t="s">
        <v>29</v>
      </c>
      <c r="C42" s="149">
        <v>3</v>
      </c>
      <c r="D42" s="175">
        <v>27</v>
      </c>
      <c r="E42" s="176">
        <v>13</v>
      </c>
      <c r="F42" s="132">
        <f t="shared" si="8"/>
        <v>40</v>
      </c>
      <c r="G42" s="177">
        <v>8</v>
      </c>
      <c r="H42" s="132">
        <f t="shared" si="9"/>
        <v>48</v>
      </c>
      <c r="I42" s="176">
        <v>8</v>
      </c>
      <c r="J42" s="132">
        <f t="shared" si="10"/>
        <v>56</v>
      </c>
      <c r="K42" s="180"/>
      <c r="L42" s="78">
        <f t="shared" si="11"/>
        <v>56</v>
      </c>
      <c r="M42" s="188"/>
      <c r="P42" s="145"/>
    </row>
    <row r="43" spans="1:16" ht="15.75">
      <c r="A43" s="147" t="s">
        <v>22</v>
      </c>
      <c r="B43" s="148" t="s">
        <v>28</v>
      </c>
      <c r="C43" s="149">
        <v>2</v>
      </c>
      <c r="D43" s="175"/>
      <c r="E43" s="176"/>
      <c r="F43" s="132">
        <f t="shared" si="8"/>
        <v>0</v>
      </c>
      <c r="G43" s="177"/>
      <c r="H43" s="132">
        <f t="shared" si="9"/>
      </c>
      <c r="I43" s="176"/>
      <c r="J43" s="132">
        <f t="shared" si="10"/>
      </c>
      <c r="K43" s="180"/>
      <c r="L43" s="78">
        <f t="shared" si="11"/>
        <v>0</v>
      </c>
      <c r="M43" s="188"/>
      <c r="P43" s="145"/>
    </row>
    <row r="44" spans="1:13" ht="15">
      <c r="A44" s="147"/>
      <c r="B44" s="148"/>
      <c r="C44" s="149"/>
      <c r="D44" s="175"/>
      <c r="E44" s="176"/>
      <c r="F44" s="132"/>
      <c r="G44" s="177"/>
      <c r="H44" s="132">
        <f t="shared" si="9"/>
      </c>
      <c r="I44" s="176"/>
      <c r="J44" s="132">
        <f t="shared" si="10"/>
      </c>
      <c r="K44" s="180"/>
      <c r="L44" s="78">
        <f t="shared" si="11"/>
        <v>0</v>
      </c>
      <c r="M44" s="188"/>
    </row>
    <row r="45" spans="1:13" ht="15">
      <c r="A45" s="147"/>
      <c r="B45" s="148"/>
      <c r="C45" s="149"/>
      <c r="D45" s="175"/>
      <c r="E45" s="176"/>
      <c r="F45" s="132"/>
      <c r="G45" s="177"/>
      <c r="H45" s="132">
        <f t="shared" si="9"/>
      </c>
      <c r="I45" s="176"/>
      <c r="J45" s="240">
        <f t="shared" si="10"/>
      </c>
      <c r="K45" s="180"/>
      <c r="L45" s="78">
        <f t="shared" si="11"/>
        <v>0</v>
      </c>
      <c r="M45" s="188"/>
    </row>
    <row r="46" spans="1:13" ht="15">
      <c r="A46" s="147"/>
      <c r="B46" s="148"/>
      <c r="C46" s="149"/>
      <c r="D46" s="175"/>
      <c r="E46" s="176"/>
      <c r="F46" s="132"/>
      <c r="G46" s="177"/>
      <c r="H46" s="132"/>
      <c r="I46" s="176"/>
      <c r="J46" s="90"/>
      <c r="K46" s="180"/>
      <c r="L46" s="78">
        <f t="shared" si="11"/>
        <v>0</v>
      </c>
      <c r="M46" s="188"/>
    </row>
    <row r="47" spans="1:13" ht="15">
      <c r="A47" s="147"/>
      <c r="B47" s="148"/>
      <c r="C47" s="149"/>
      <c r="D47" s="175"/>
      <c r="E47" s="176"/>
      <c r="F47" s="132"/>
      <c r="G47" s="177"/>
      <c r="H47" s="132"/>
      <c r="I47" s="176"/>
      <c r="J47" s="90"/>
      <c r="K47" s="180"/>
      <c r="L47" s="78">
        <f t="shared" si="11"/>
        <v>0</v>
      </c>
      <c r="M47" s="188"/>
    </row>
    <row r="48" spans="1:13" ht="15">
      <c r="A48" s="2"/>
      <c r="B48" s="3"/>
      <c r="C48" s="10"/>
      <c r="D48" s="175"/>
      <c r="E48" s="176"/>
      <c r="F48" s="132"/>
      <c r="G48" s="177"/>
      <c r="H48" s="132"/>
      <c r="I48" s="176"/>
      <c r="J48" s="90"/>
      <c r="K48" s="180"/>
      <c r="L48" s="78">
        <f t="shared" si="11"/>
        <v>0</v>
      </c>
      <c r="M48" s="188"/>
    </row>
    <row r="50" spans="1:13" ht="12.75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</row>
    <row r="52" ht="12.75">
      <c r="P52" s="141"/>
    </row>
  </sheetData>
  <sheetProtection/>
  <mergeCells count="4">
    <mergeCell ref="A50:M50"/>
    <mergeCell ref="A1:M2"/>
    <mergeCell ref="A15:M16"/>
    <mergeCell ref="A31:M32"/>
  </mergeCells>
  <printOptions/>
  <pageMargins left="0.3937007874015748" right="0" top="0.984251968503937" bottom="0" header="0" footer="0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P60"/>
  <sheetViews>
    <sheetView zoomScalePageLayoutView="0" workbookViewId="0" topLeftCell="A2">
      <selection activeCell="M37" sqref="M37"/>
    </sheetView>
  </sheetViews>
  <sheetFormatPr defaultColWidth="9.140625" defaultRowHeight="12.75"/>
  <cols>
    <col min="1" max="1" width="24.57421875" style="0" bestFit="1" customWidth="1"/>
    <col min="2" max="2" width="19.7109375" style="0" customWidth="1"/>
    <col min="3" max="3" width="5.7109375" style="0" customWidth="1"/>
    <col min="4" max="11" width="6.28125" style="0" customWidth="1"/>
    <col min="12" max="12" width="6.7109375" style="0" customWidth="1"/>
    <col min="13" max="13" width="6.28125" style="109" customWidth="1"/>
  </cols>
  <sheetData>
    <row r="1" spans="1:13" ht="12.75">
      <c r="A1" s="274" t="str">
        <f>CONCATENATE("A KORPS VRIJE-HAND  ",'Ingeschreven korpsen'!B16)</f>
        <v>A KORPS VRIJE-HAND  2019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4" ht="13.5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t="s">
        <v>96</v>
      </c>
    </row>
    <row r="3" spans="1:16" ht="15.75">
      <c r="A3" s="4" t="s">
        <v>15</v>
      </c>
      <c r="B3" s="4" t="s">
        <v>16</v>
      </c>
      <c r="C3" s="9" t="s">
        <v>17</v>
      </c>
      <c r="D3" s="79">
        <v>1</v>
      </c>
      <c r="E3" s="80">
        <v>2</v>
      </c>
      <c r="F3" s="80" t="s">
        <v>18</v>
      </c>
      <c r="G3" s="80">
        <v>3</v>
      </c>
      <c r="H3" s="80" t="s">
        <v>18</v>
      </c>
      <c r="I3" s="88">
        <v>4</v>
      </c>
      <c r="J3" s="80" t="s">
        <v>18</v>
      </c>
      <c r="K3" s="88">
        <v>5</v>
      </c>
      <c r="L3" s="81" t="s">
        <v>18</v>
      </c>
      <c r="M3" s="101" t="s">
        <v>39</v>
      </c>
      <c r="P3" s="145"/>
    </row>
    <row r="4" spans="1:16" ht="15.75">
      <c r="A4" s="167" t="s">
        <v>19</v>
      </c>
      <c r="B4" s="168" t="s">
        <v>23</v>
      </c>
      <c r="C4" s="169">
        <v>1</v>
      </c>
      <c r="D4" s="122">
        <v>15</v>
      </c>
      <c r="E4" s="173">
        <v>16</v>
      </c>
      <c r="F4" s="132">
        <f aca="true" t="shared" si="0" ref="F4:F13">D4+E4</f>
        <v>31</v>
      </c>
      <c r="G4" s="177">
        <v>15</v>
      </c>
      <c r="H4" s="132">
        <f aca="true" t="shared" si="1" ref="H4:H13">IF(G4&lt;&gt;"",+F4+G4,"")</f>
        <v>46</v>
      </c>
      <c r="I4" s="178">
        <v>16</v>
      </c>
      <c r="J4" s="132">
        <f aca="true" t="shared" si="2" ref="J4:J13">IF(I4&lt;&gt;"",+H4+I4,"")</f>
        <v>62</v>
      </c>
      <c r="K4" s="178">
        <v>16</v>
      </c>
      <c r="L4" s="78">
        <f aca="true" t="shared" si="3" ref="L4:L13">+D4+E4+G4+I4+K4</f>
        <v>78</v>
      </c>
      <c r="M4" s="122"/>
      <c r="N4" s="142"/>
      <c r="P4" s="145"/>
    </row>
    <row r="5" spans="1:16" ht="15.75">
      <c r="A5" s="167" t="s">
        <v>19</v>
      </c>
      <c r="B5" s="168" t="s">
        <v>26</v>
      </c>
      <c r="C5" s="169">
        <v>1</v>
      </c>
      <c r="D5" s="113">
        <v>13</v>
      </c>
      <c r="E5" s="174">
        <v>16</v>
      </c>
      <c r="F5" s="132">
        <f t="shared" si="0"/>
        <v>29</v>
      </c>
      <c r="G5" s="177">
        <v>13</v>
      </c>
      <c r="H5" s="132">
        <f t="shared" si="1"/>
        <v>42</v>
      </c>
      <c r="I5" s="179">
        <v>15</v>
      </c>
      <c r="J5" s="132">
        <f t="shared" si="2"/>
        <v>57</v>
      </c>
      <c r="K5" s="179">
        <v>14</v>
      </c>
      <c r="L5" s="78">
        <f t="shared" si="3"/>
        <v>71</v>
      </c>
      <c r="M5" s="113"/>
      <c r="P5" s="145"/>
    </row>
    <row r="6" spans="1:16" ht="15.75">
      <c r="A6" s="167" t="s">
        <v>19</v>
      </c>
      <c r="B6" s="168" t="s">
        <v>23</v>
      </c>
      <c r="C6" s="169">
        <v>3</v>
      </c>
      <c r="D6" s="113">
        <v>14</v>
      </c>
      <c r="E6" s="174">
        <v>11</v>
      </c>
      <c r="F6" s="132">
        <f t="shared" si="0"/>
        <v>25</v>
      </c>
      <c r="G6" s="177">
        <v>14</v>
      </c>
      <c r="H6" s="132">
        <f t="shared" si="1"/>
        <v>39</v>
      </c>
      <c r="I6" s="179">
        <v>14</v>
      </c>
      <c r="J6" s="132">
        <f t="shared" si="2"/>
        <v>53</v>
      </c>
      <c r="K6" s="179">
        <v>14</v>
      </c>
      <c r="L6" s="78">
        <f t="shared" si="3"/>
        <v>67</v>
      </c>
      <c r="M6" s="113"/>
      <c r="P6" s="145"/>
    </row>
    <row r="7" spans="1:16" ht="15.75">
      <c r="A7" s="260" t="s">
        <v>19</v>
      </c>
      <c r="B7" s="148" t="s">
        <v>23</v>
      </c>
      <c r="C7" s="149">
        <v>2</v>
      </c>
      <c r="D7" s="113">
        <v>13</v>
      </c>
      <c r="E7" s="174">
        <v>11</v>
      </c>
      <c r="F7" s="132">
        <f t="shared" si="0"/>
        <v>24</v>
      </c>
      <c r="G7" s="233">
        <v>13</v>
      </c>
      <c r="H7" s="132">
        <f t="shared" si="1"/>
        <v>37</v>
      </c>
      <c r="I7" s="179">
        <v>15</v>
      </c>
      <c r="J7" s="132">
        <f t="shared" si="2"/>
        <v>52</v>
      </c>
      <c r="K7" s="179">
        <v>15.001</v>
      </c>
      <c r="L7" s="78">
        <f t="shared" si="3"/>
        <v>67.001</v>
      </c>
      <c r="M7" s="113"/>
      <c r="P7" s="145"/>
    </row>
    <row r="8" spans="1:16" ht="15.75">
      <c r="A8" s="147" t="s">
        <v>22</v>
      </c>
      <c r="B8" s="148" t="s">
        <v>29</v>
      </c>
      <c r="C8" s="149">
        <v>1</v>
      </c>
      <c r="D8" s="113">
        <v>14</v>
      </c>
      <c r="E8" s="174">
        <v>11</v>
      </c>
      <c r="F8" s="132">
        <f t="shared" si="0"/>
        <v>25</v>
      </c>
      <c r="G8" s="177">
        <v>13</v>
      </c>
      <c r="H8" s="132">
        <f t="shared" si="1"/>
        <v>38</v>
      </c>
      <c r="I8" s="179">
        <v>16</v>
      </c>
      <c r="J8" s="132">
        <f t="shared" si="2"/>
        <v>54</v>
      </c>
      <c r="K8" s="179">
        <v>11</v>
      </c>
      <c r="L8" s="78">
        <f t="shared" si="3"/>
        <v>65</v>
      </c>
      <c r="M8" s="113"/>
      <c r="P8" s="145"/>
    </row>
    <row r="9" spans="1:16" ht="15.75">
      <c r="A9" s="167" t="s">
        <v>20</v>
      </c>
      <c r="B9" s="168" t="s">
        <v>25</v>
      </c>
      <c r="C9" s="169">
        <v>1</v>
      </c>
      <c r="D9" s="113">
        <v>14</v>
      </c>
      <c r="E9" s="174">
        <v>12</v>
      </c>
      <c r="F9" s="132">
        <f t="shared" si="0"/>
        <v>26</v>
      </c>
      <c r="G9" s="177">
        <v>14</v>
      </c>
      <c r="H9" s="132">
        <f t="shared" si="1"/>
        <v>40</v>
      </c>
      <c r="I9" s="179">
        <v>13</v>
      </c>
      <c r="J9" s="132">
        <f t="shared" si="2"/>
        <v>53</v>
      </c>
      <c r="K9" s="179">
        <v>10</v>
      </c>
      <c r="L9" s="78">
        <f t="shared" si="3"/>
        <v>63</v>
      </c>
      <c r="M9" s="113"/>
      <c r="P9" s="145"/>
    </row>
    <row r="10" spans="1:16" ht="15.75">
      <c r="A10" s="167" t="s">
        <v>30</v>
      </c>
      <c r="B10" s="168" t="s">
        <v>29</v>
      </c>
      <c r="C10" s="169">
        <v>1</v>
      </c>
      <c r="D10" s="113">
        <v>15</v>
      </c>
      <c r="E10" s="174">
        <v>9</v>
      </c>
      <c r="F10" s="132">
        <f t="shared" si="0"/>
        <v>24</v>
      </c>
      <c r="G10" s="177">
        <v>14</v>
      </c>
      <c r="H10" s="132">
        <f t="shared" si="1"/>
        <v>38</v>
      </c>
      <c r="I10" s="179">
        <v>14</v>
      </c>
      <c r="J10" s="132">
        <f t="shared" si="2"/>
        <v>52</v>
      </c>
      <c r="K10" s="179">
        <v>11</v>
      </c>
      <c r="L10" s="78">
        <f t="shared" si="3"/>
        <v>63</v>
      </c>
      <c r="M10" s="113"/>
      <c r="P10" s="145"/>
    </row>
    <row r="11" spans="1:16" ht="15.75">
      <c r="A11" s="167" t="s">
        <v>4</v>
      </c>
      <c r="B11" s="168" t="s">
        <v>24</v>
      </c>
      <c r="C11" s="169">
        <v>1</v>
      </c>
      <c r="D11" s="175">
        <v>13</v>
      </c>
      <c r="E11" s="176">
        <v>14</v>
      </c>
      <c r="F11" s="132">
        <f t="shared" si="0"/>
        <v>27</v>
      </c>
      <c r="G11" s="177">
        <v>12</v>
      </c>
      <c r="H11" s="132">
        <f t="shared" si="1"/>
        <v>39</v>
      </c>
      <c r="I11" s="180">
        <v>14</v>
      </c>
      <c r="J11" s="132">
        <f t="shared" si="2"/>
        <v>53</v>
      </c>
      <c r="K11" s="180">
        <v>9</v>
      </c>
      <c r="L11" s="78">
        <f t="shared" si="3"/>
        <v>62</v>
      </c>
      <c r="M11" s="113"/>
      <c r="P11" s="145"/>
    </row>
    <row r="12" spans="1:16" ht="15.75">
      <c r="A12" s="242" t="s">
        <v>278</v>
      </c>
      <c r="B12" s="148" t="s">
        <v>29</v>
      </c>
      <c r="C12" s="150">
        <v>1</v>
      </c>
      <c r="D12" s="113">
        <v>12</v>
      </c>
      <c r="E12" s="174">
        <v>14</v>
      </c>
      <c r="F12" s="132">
        <f t="shared" si="0"/>
        <v>26</v>
      </c>
      <c r="G12" s="177">
        <v>13</v>
      </c>
      <c r="H12" s="132">
        <f t="shared" si="1"/>
        <v>39</v>
      </c>
      <c r="I12" s="179">
        <v>11</v>
      </c>
      <c r="J12" s="132">
        <f t="shared" si="2"/>
        <v>50</v>
      </c>
      <c r="K12" s="181">
        <v>8</v>
      </c>
      <c r="L12" s="78">
        <f t="shared" si="3"/>
        <v>58</v>
      </c>
      <c r="M12" s="113"/>
      <c r="P12" s="145"/>
    </row>
    <row r="13" spans="1:16" ht="16.5" thickBot="1">
      <c r="A13" s="147" t="s">
        <v>21</v>
      </c>
      <c r="B13" s="148" t="s">
        <v>27</v>
      </c>
      <c r="C13" s="149">
        <v>1</v>
      </c>
      <c r="D13" s="122">
        <v>12</v>
      </c>
      <c r="E13" s="173">
        <v>9</v>
      </c>
      <c r="F13" s="132">
        <f t="shared" si="0"/>
        <v>21</v>
      </c>
      <c r="G13" s="177">
        <v>12</v>
      </c>
      <c r="H13" s="132">
        <f t="shared" si="1"/>
        <v>33</v>
      </c>
      <c r="I13" s="178">
        <v>14</v>
      </c>
      <c r="J13" s="132">
        <f t="shared" si="2"/>
        <v>47</v>
      </c>
      <c r="K13" s="179">
        <v>10</v>
      </c>
      <c r="L13" s="78">
        <f t="shared" si="3"/>
        <v>57</v>
      </c>
      <c r="M13" s="221" t="s">
        <v>391</v>
      </c>
      <c r="P13" s="145"/>
    </row>
    <row r="14" spans="1:16" ht="16.5" hidden="1" thickBot="1">
      <c r="A14" s="25"/>
      <c r="B14" s="26"/>
      <c r="C14" s="1"/>
      <c r="D14" s="27"/>
      <c r="E14" s="27"/>
      <c r="F14" s="27"/>
      <c r="G14" s="27"/>
      <c r="H14" s="27"/>
      <c r="I14" s="27"/>
      <c r="J14" s="27"/>
      <c r="K14" s="27"/>
      <c r="L14" s="27"/>
      <c r="M14" s="71"/>
      <c r="P14" s="145"/>
    </row>
    <row r="15" spans="1:16" ht="15.75">
      <c r="A15" s="276" t="str">
        <f>CONCATENATE("B KORPS VRIJE-HAND  ",'Ingeschreven korpsen'!B16)</f>
        <v>B KORPS VRIJE-HAND  2019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P15" s="145"/>
    </row>
    <row r="16" spans="1:16" ht="16.5" thickBo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P16" s="145"/>
    </row>
    <row r="17" spans="1:16" ht="15.75" hidden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2"/>
      <c r="P17" s="145"/>
    </row>
    <row r="18" spans="1:16" ht="15.75" hidden="1">
      <c r="A18" s="11">
        <v>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/>
      <c r="K18" s="11"/>
      <c r="L18" s="11">
        <v>0</v>
      </c>
      <c r="M18" s="102">
        <v>0</v>
      </c>
      <c r="P18" s="145"/>
    </row>
    <row r="19" spans="1:16" ht="15.75">
      <c r="A19" s="4" t="s">
        <v>15</v>
      </c>
      <c r="B19" s="4" t="s">
        <v>16</v>
      </c>
      <c r="C19" s="9" t="s">
        <v>17</v>
      </c>
      <c r="D19" s="79">
        <v>1</v>
      </c>
      <c r="E19" s="80">
        <v>2</v>
      </c>
      <c r="F19" s="80" t="s">
        <v>18</v>
      </c>
      <c r="G19" s="80">
        <v>3</v>
      </c>
      <c r="H19" s="80" t="s">
        <v>18</v>
      </c>
      <c r="I19" s="88">
        <v>4</v>
      </c>
      <c r="J19" s="80" t="s">
        <v>18</v>
      </c>
      <c r="K19" s="88">
        <v>5</v>
      </c>
      <c r="L19" s="81" t="s">
        <v>18</v>
      </c>
      <c r="M19" s="101" t="s">
        <v>39</v>
      </c>
      <c r="P19" s="145"/>
    </row>
    <row r="20" spans="1:16" ht="15.75">
      <c r="A20" s="167" t="s">
        <v>22</v>
      </c>
      <c r="B20" s="168" t="s">
        <v>29</v>
      </c>
      <c r="C20" s="238">
        <v>2</v>
      </c>
      <c r="D20" s="182">
        <v>11</v>
      </c>
      <c r="E20" s="177">
        <v>13</v>
      </c>
      <c r="F20" s="132">
        <f aca="true" t="shared" si="4" ref="F20:F29">D20+E20</f>
        <v>24</v>
      </c>
      <c r="G20" s="177">
        <v>13</v>
      </c>
      <c r="H20" s="132">
        <f aca="true" t="shared" si="5" ref="H20:H29">IF(G20&lt;&gt;"",+F20+G20,"")</f>
        <v>37</v>
      </c>
      <c r="I20" s="185">
        <v>11</v>
      </c>
      <c r="J20" s="132">
        <f aca="true" t="shared" si="6" ref="J20:J29">IF(I20&lt;&gt;"",+H20+I20,"")</f>
        <v>48</v>
      </c>
      <c r="K20" s="185">
        <v>11</v>
      </c>
      <c r="L20" s="78">
        <f aca="true" t="shared" si="7" ref="L20:L29">+D20+E20+G20+I20+K20</f>
        <v>59</v>
      </c>
      <c r="M20" s="187" t="s">
        <v>375</v>
      </c>
      <c r="N20" s="141"/>
      <c r="P20" s="145"/>
    </row>
    <row r="21" spans="1:16" ht="15.75">
      <c r="A21" s="147" t="s">
        <v>5</v>
      </c>
      <c r="B21" s="148" t="s">
        <v>31</v>
      </c>
      <c r="C21" s="150">
        <v>1</v>
      </c>
      <c r="D21" s="113">
        <v>15</v>
      </c>
      <c r="E21" s="174">
        <v>12</v>
      </c>
      <c r="F21" s="132">
        <f t="shared" si="4"/>
        <v>27</v>
      </c>
      <c r="G21" s="177">
        <v>11</v>
      </c>
      <c r="H21" s="132">
        <f t="shared" si="5"/>
        <v>38</v>
      </c>
      <c r="I21" s="179">
        <v>10</v>
      </c>
      <c r="J21" s="132">
        <f t="shared" si="6"/>
        <v>48</v>
      </c>
      <c r="K21" s="179">
        <v>9</v>
      </c>
      <c r="L21" s="78">
        <f t="shared" si="7"/>
        <v>57</v>
      </c>
      <c r="M21" s="188"/>
      <c r="P21" s="145"/>
    </row>
    <row r="22" spans="1:16" ht="15.75">
      <c r="A22" s="167" t="s">
        <v>4</v>
      </c>
      <c r="B22" s="168" t="s">
        <v>24</v>
      </c>
      <c r="C22" s="169">
        <v>2</v>
      </c>
      <c r="D22" s="175">
        <v>13</v>
      </c>
      <c r="E22" s="176">
        <v>8</v>
      </c>
      <c r="F22" s="132">
        <f t="shared" si="4"/>
        <v>21</v>
      </c>
      <c r="G22" s="177">
        <v>13</v>
      </c>
      <c r="H22" s="132">
        <f t="shared" si="5"/>
        <v>34</v>
      </c>
      <c r="I22" s="180">
        <v>13</v>
      </c>
      <c r="J22" s="132">
        <f t="shared" si="6"/>
        <v>47</v>
      </c>
      <c r="K22" s="180">
        <v>0</v>
      </c>
      <c r="L22" s="78">
        <f t="shared" si="7"/>
        <v>47</v>
      </c>
      <c r="M22" s="188"/>
      <c r="N22" s="142"/>
      <c r="P22" s="146"/>
    </row>
    <row r="23" spans="1:16" ht="15.75">
      <c r="A23" s="167" t="s">
        <v>19</v>
      </c>
      <c r="B23" s="168" t="s">
        <v>23</v>
      </c>
      <c r="C23" s="238">
        <v>4</v>
      </c>
      <c r="D23" s="175">
        <v>8</v>
      </c>
      <c r="E23" s="176">
        <v>8</v>
      </c>
      <c r="F23" s="132">
        <f t="shared" si="4"/>
        <v>16</v>
      </c>
      <c r="G23" s="177">
        <v>11</v>
      </c>
      <c r="H23" s="132">
        <f t="shared" si="5"/>
        <v>27</v>
      </c>
      <c r="I23" s="180">
        <v>8</v>
      </c>
      <c r="J23" s="132">
        <f t="shared" si="6"/>
        <v>35</v>
      </c>
      <c r="K23" s="180">
        <v>12</v>
      </c>
      <c r="L23" s="78">
        <f t="shared" si="7"/>
        <v>47</v>
      </c>
      <c r="M23" s="188"/>
      <c r="P23" s="145"/>
    </row>
    <row r="24" spans="1:16" ht="15.75">
      <c r="A24" s="147" t="s">
        <v>19</v>
      </c>
      <c r="B24" s="148" t="s">
        <v>26</v>
      </c>
      <c r="C24" s="150">
        <v>2</v>
      </c>
      <c r="D24" s="175">
        <v>10</v>
      </c>
      <c r="E24" s="176">
        <v>9</v>
      </c>
      <c r="F24" s="132">
        <f t="shared" si="4"/>
        <v>19</v>
      </c>
      <c r="G24" s="177">
        <v>8</v>
      </c>
      <c r="H24" s="132">
        <f t="shared" si="5"/>
        <v>27</v>
      </c>
      <c r="I24" s="180">
        <v>10</v>
      </c>
      <c r="J24" s="132">
        <f t="shared" si="6"/>
        <v>37</v>
      </c>
      <c r="K24" s="180">
        <v>9</v>
      </c>
      <c r="L24" s="78">
        <f t="shared" si="7"/>
        <v>46</v>
      </c>
      <c r="M24" s="188"/>
      <c r="P24" s="145"/>
    </row>
    <row r="25" spans="1:16" ht="15.75">
      <c r="A25" s="147" t="s">
        <v>19</v>
      </c>
      <c r="B25" s="148" t="s">
        <v>23</v>
      </c>
      <c r="C25" s="150">
        <v>5</v>
      </c>
      <c r="D25" s="175">
        <v>9</v>
      </c>
      <c r="E25" s="176">
        <v>10</v>
      </c>
      <c r="F25" s="132">
        <f t="shared" si="4"/>
        <v>19</v>
      </c>
      <c r="G25" s="177">
        <v>8</v>
      </c>
      <c r="H25" s="132">
        <f t="shared" si="5"/>
        <v>27</v>
      </c>
      <c r="I25" s="180">
        <v>9</v>
      </c>
      <c r="J25" s="132">
        <f t="shared" si="6"/>
        <v>36</v>
      </c>
      <c r="K25" s="180">
        <v>8</v>
      </c>
      <c r="L25" s="78">
        <f t="shared" si="7"/>
        <v>44</v>
      </c>
      <c r="M25" s="188"/>
      <c r="P25" s="145"/>
    </row>
    <row r="26" spans="1:16" ht="15.75">
      <c r="A26" s="147" t="s">
        <v>5</v>
      </c>
      <c r="B26" s="148" t="s">
        <v>31</v>
      </c>
      <c r="C26" s="149">
        <v>2</v>
      </c>
      <c r="D26" s="175">
        <v>10</v>
      </c>
      <c r="E26" s="176">
        <v>8</v>
      </c>
      <c r="F26" s="132">
        <f t="shared" si="4"/>
        <v>18</v>
      </c>
      <c r="G26" s="177">
        <v>6</v>
      </c>
      <c r="H26" s="132">
        <f t="shared" si="5"/>
        <v>24</v>
      </c>
      <c r="I26" s="180">
        <v>8</v>
      </c>
      <c r="J26" s="132">
        <f t="shared" si="6"/>
        <v>32</v>
      </c>
      <c r="K26" s="180">
        <v>8</v>
      </c>
      <c r="L26" s="78">
        <f t="shared" si="7"/>
        <v>40</v>
      </c>
      <c r="M26" s="188"/>
      <c r="P26" s="145"/>
    </row>
    <row r="27" spans="1:16" ht="15.75">
      <c r="A27" s="167" t="s">
        <v>22</v>
      </c>
      <c r="B27" s="168" t="s">
        <v>29</v>
      </c>
      <c r="C27" s="51">
        <v>3</v>
      </c>
      <c r="D27" s="175">
        <v>9</v>
      </c>
      <c r="E27" s="176">
        <v>8</v>
      </c>
      <c r="F27" s="132">
        <f t="shared" si="4"/>
        <v>17</v>
      </c>
      <c r="G27" s="177">
        <v>4</v>
      </c>
      <c r="H27" s="132">
        <f t="shared" si="5"/>
        <v>21</v>
      </c>
      <c r="I27" s="180">
        <v>14</v>
      </c>
      <c r="J27" s="132">
        <f t="shared" si="6"/>
        <v>35</v>
      </c>
      <c r="K27" s="180">
        <v>3</v>
      </c>
      <c r="L27" s="78">
        <f t="shared" si="7"/>
        <v>38</v>
      </c>
      <c r="M27" s="189"/>
      <c r="P27" s="145"/>
    </row>
    <row r="28" spans="1:16" ht="15.75">
      <c r="A28" s="167" t="s">
        <v>22</v>
      </c>
      <c r="B28" s="168" t="s">
        <v>28</v>
      </c>
      <c r="C28" s="238">
        <v>1</v>
      </c>
      <c r="D28" s="175"/>
      <c r="E28" s="176"/>
      <c r="F28" s="132">
        <f t="shared" si="4"/>
        <v>0</v>
      </c>
      <c r="G28" s="233"/>
      <c r="H28" s="132">
        <f t="shared" si="5"/>
      </c>
      <c r="I28" s="180"/>
      <c r="J28" s="132">
        <f t="shared" si="6"/>
      </c>
      <c r="K28" s="180"/>
      <c r="L28" s="78">
        <f t="shared" si="7"/>
        <v>0</v>
      </c>
      <c r="M28" s="189" t="s">
        <v>391</v>
      </c>
      <c r="P28" s="145"/>
    </row>
    <row r="29" spans="1:16" ht="16.5" thickBot="1">
      <c r="A29" s="147"/>
      <c r="B29" s="148"/>
      <c r="C29" s="150"/>
      <c r="D29" s="183"/>
      <c r="E29" s="184"/>
      <c r="F29" s="132">
        <f t="shared" si="4"/>
        <v>0</v>
      </c>
      <c r="G29" s="177"/>
      <c r="H29" s="132">
        <f t="shared" si="5"/>
      </c>
      <c r="I29" s="186"/>
      <c r="J29" s="132">
        <f t="shared" si="6"/>
      </c>
      <c r="K29" s="186"/>
      <c r="L29" s="78">
        <f t="shared" si="7"/>
        <v>0</v>
      </c>
      <c r="M29" s="189" t="s">
        <v>391</v>
      </c>
      <c r="P29" s="145"/>
    </row>
    <row r="30" spans="1:16" ht="16.5" hidden="1" thickBot="1">
      <c r="A30" s="28"/>
      <c r="B30" s="5"/>
      <c r="C30" s="29"/>
      <c r="D30" s="30"/>
      <c r="E30" s="31"/>
      <c r="F30" s="31"/>
      <c r="G30" s="31"/>
      <c r="H30" s="38"/>
      <c r="I30" s="24"/>
      <c r="J30" s="32"/>
      <c r="K30" s="32"/>
      <c r="L30" s="32"/>
      <c r="M30" s="104"/>
      <c r="P30" s="145"/>
    </row>
    <row r="31" spans="1:16" ht="15.75">
      <c r="A31" s="277" t="str">
        <f>CONCATENATE("C KORPS VRIJE-HAND  ",'Ingeschreven korpsen'!B16)</f>
        <v>C KORPS VRIJE-HAND  2019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9"/>
      <c r="P31" s="145"/>
    </row>
    <row r="32" spans="1:16" ht="16.5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2"/>
      <c r="P32" s="145"/>
    </row>
    <row r="33" spans="1:16" ht="15.75" hidden="1">
      <c r="A33" s="12"/>
      <c r="B33" s="13"/>
      <c r="C33" s="14"/>
      <c r="D33" s="12"/>
      <c r="E33" s="13"/>
      <c r="F33" s="13"/>
      <c r="G33" s="13"/>
      <c r="H33" s="13"/>
      <c r="I33" s="13"/>
      <c r="J33" s="13"/>
      <c r="K33" s="13"/>
      <c r="L33" s="15"/>
      <c r="M33" s="105"/>
      <c r="P33" s="145"/>
    </row>
    <row r="34" spans="1:16" ht="15.75" hidden="1">
      <c r="A34" s="12">
        <v>0</v>
      </c>
      <c r="B34" s="13">
        <v>0</v>
      </c>
      <c r="C34" s="14">
        <v>0</v>
      </c>
      <c r="D34" s="1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/>
      <c r="K34" s="13"/>
      <c r="L34" s="15">
        <v>0</v>
      </c>
      <c r="M34" s="105">
        <v>0</v>
      </c>
      <c r="P34" s="145"/>
    </row>
    <row r="35" spans="1:16" ht="15.75">
      <c r="A35" s="4" t="s">
        <v>15</v>
      </c>
      <c r="B35" s="4" t="s">
        <v>16</v>
      </c>
      <c r="C35" s="9" t="s">
        <v>17</v>
      </c>
      <c r="D35" s="79">
        <v>1</v>
      </c>
      <c r="E35" s="80">
        <v>2</v>
      </c>
      <c r="F35" s="80" t="s">
        <v>18</v>
      </c>
      <c r="G35" s="80">
        <v>3</v>
      </c>
      <c r="H35" s="80" t="s">
        <v>18</v>
      </c>
      <c r="I35" s="88">
        <v>4</v>
      </c>
      <c r="J35" s="80" t="s">
        <v>18</v>
      </c>
      <c r="K35" s="88">
        <v>5</v>
      </c>
      <c r="L35" s="81" t="s">
        <v>18</v>
      </c>
      <c r="M35" s="101" t="s">
        <v>39</v>
      </c>
      <c r="P35" s="145"/>
    </row>
    <row r="36" spans="1:16" ht="15.75">
      <c r="A36" s="147" t="s">
        <v>20</v>
      </c>
      <c r="B36" s="148" t="s">
        <v>25</v>
      </c>
      <c r="C36" s="150">
        <v>2</v>
      </c>
      <c r="D36" s="182">
        <v>9</v>
      </c>
      <c r="E36" s="177">
        <v>2</v>
      </c>
      <c r="F36" s="132">
        <f>D36+E36</f>
        <v>11</v>
      </c>
      <c r="G36" s="177">
        <v>3</v>
      </c>
      <c r="H36" s="132">
        <f aca="true" t="shared" si="8" ref="H36:H41">IF(G36&lt;&gt;"",+F36+G36,"")</f>
        <v>14</v>
      </c>
      <c r="I36" s="185">
        <v>12</v>
      </c>
      <c r="J36" s="132">
        <f aca="true" t="shared" si="9" ref="J36:J41">IF(I36&lt;&gt;"",+H36+I36,"")</f>
        <v>26</v>
      </c>
      <c r="K36" s="185">
        <v>8</v>
      </c>
      <c r="L36" s="78">
        <f>+D36+E36+G36+I36+K36</f>
        <v>34</v>
      </c>
      <c r="M36" s="241" t="s">
        <v>376</v>
      </c>
      <c r="P36" s="145"/>
    </row>
    <row r="37" spans="1:16" ht="15.75">
      <c r="A37" s="147" t="s">
        <v>21</v>
      </c>
      <c r="B37" s="148" t="s">
        <v>27</v>
      </c>
      <c r="C37" s="150">
        <v>2</v>
      </c>
      <c r="D37" s="190">
        <v>9</v>
      </c>
      <c r="E37" s="192">
        <v>6</v>
      </c>
      <c r="F37" s="132">
        <f>D37+E37</f>
        <v>15</v>
      </c>
      <c r="G37" s="177">
        <v>5</v>
      </c>
      <c r="H37" s="132">
        <f t="shared" si="8"/>
        <v>20</v>
      </c>
      <c r="I37" s="180">
        <v>7</v>
      </c>
      <c r="J37" s="132">
        <f t="shared" si="9"/>
        <v>27</v>
      </c>
      <c r="K37" s="180"/>
      <c r="L37" s="78">
        <f>+D37+E37+G37+I37+K37</f>
        <v>27</v>
      </c>
      <c r="M37" s="103" t="s">
        <v>376</v>
      </c>
      <c r="N37" s="142"/>
      <c r="P37" s="145"/>
    </row>
    <row r="38" spans="1:16" ht="15.75">
      <c r="A38" s="260" t="s">
        <v>3</v>
      </c>
      <c r="B38" s="148" t="s">
        <v>32</v>
      </c>
      <c r="C38" s="150">
        <v>1</v>
      </c>
      <c r="D38" s="175">
        <v>6</v>
      </c>
      <c r="E38" s="176">
        <v>8</v>
      </c>
      <c r="F38" s="132">
        <f>D38+E38</f>
        <v>14</v>
      </c>
      <c r="G38" s="177">
        <v>3</v>
      </c>
      <c r="H38" s="132">
        <f t="shared" si="8"/>
        <v>17</v>
      </c>
      <c r="I38" s="180">
        <v>3</v>
      </c>
      <c r="J38" s="132">
        <f t="shared" si="9"/>
        <v>20</v>
      </c>
      <c r="K38" s="180">
        <v>6</v>
      </c>
      <c r="L38" s="78">
        <f>+D38+E38+G38+I38+K38</f>
        <v>26</v>
      </c>
      <c r="M38" s="103"/>
      <c r="P38" s="145"/>
    </row>
    <row r="39" spans="1:16" ht="15.75">
      <c r="A39" s="242" t="s">
        <v>278</v>
      </c>
      <c r="B39" s="148" t="s">
        <v>29</v>
      </c>
      <c r="C39" s="51">
        <v>2</v>
      </c>
      <c r="D39" s="175">
        <v>5</v>
      </c>
      <c r="E39" s="176">
        <v>7</v>
      </c>
      <c r="F39" s="132">
        <f>D39+E39</f>
        <v>12</v>
      </c>
      <c r="G39" s="177">
        <v>7</v>
      </c>
      <c r="H39" s="132">
        <f t="shared" si="8"/>
        <v>19</v>
      </c>
      <c r="I39" s="180">
        <v>2</v>
      </c>
      <c r="J39" s="132">
        <f t="shared" si="9"/>
        <v>21</v>
      </c>
      <c r="K39" s="180"/>
      <c r="L39" s="78">
        <f>+D39+E39+G39+I39+K39</f>
        <v>21</v>
      </c>
      <c r="M39" s="106"/>
      <c r="P39" s="145"/>
    </row>
    <row r="40" spans="1:16" ht="15.75">
      <c r="A40" s="35" t="s">
        <v>278</v>
      </c>
      <c r="B40" s="148" t="s">
        <v>29</v>
      </c>
      <c r="C40" s="51">
        <v>3</v>
      </c>
      <c r="D40" s="175">
        <v>7</v>
      </c>
      <c r="E40" s="176">
        <v>2</v>
      </c>
      <c r="F40" s="132">
        <f>D40+E40</f>
        <v>9</v>
      </c>
      <c r="G40" s="177">
        <v>4</v>
      </c>
      <c r="H40" s="132">
        <f t="shared" si="8"/>
        <v>13</v>
      </c>
      <c r="I40" s="180">
        <v>3</v>
      </c>
      <c r="J40" s="132">
        <f t="shared" si="9"/>
        <v>16</v>
      </c>
      <c r="K40" s="180"/>
      <c r="L40" s="78">
        <f>+D40+E40+G40+I40+K40</f>
        <v>16</v>
      </c>
      <c r="M40" s="103"/>
      <c r="P40" s="145"/>
    </row>
    <row r="41" spans="1:16" ht="15.75">
      <c r="A41" s="147"/>
      <c r="B41" s="148"/>
      <c r="C41" s="150"/>
      <c r="D41" s="175"/>
      <c r="E41" s="176"/>
      <c r="F41" s="132"/>
      <c r="G41" s="177"/>
      <c r="H41" s="132">
        <f t="shared" si="8"/>
      </c>
      <c r="I41" s="180"/>
      <c r="J41" s="132">
        <f t="shared" si="9"/>
      </c>
      <c r="K41" s="180"/>
      <c r="L41" s="78"/>
      <c r="M41" s="103"/>
      <c r="P41" s="145"/>
    </row>
    <row r="42" spans="1:16" ht="15.75">
      <c r="A42" s="2"/>
      <c r="B42" s="3"/>
      <c r="C42" s="51"/>
      <c r="D42" s="190"/>
      <c r="E42" s="192"/>
      <c r="F42" s="132"/>
      <c r="G42" s="177"/>
      <c r="H42" s="132"/>
      <c r="I42" s="195"/>
      <c r="J42" s="132"/>
      <c r="K42" s="195"/>
      <c r="L42" s="78"/>
      <c r="M42" s="103"/>
      <c r="P42" s="145"/>
    </row>
    <row r="43" spans="1:16" ht="15.75">
      <c r="A43" s="147"/>
      <c r="B43" s="148"/>
      <c r="C43" s="150"/>
      <c r="D43" s="175"/>
      <c r="E43" s="176"/>
      <c r="F43" s="132"/>
      <c r="G43" s="177"/>
      <c r="H43" s="132"/>
      <c r="I43" s="180"/>
      <c r="J43" s="132"/>
      <c r="K43" s="180"/>
      <c r="L43" s="78"/>
      <c r="M43" s="103"/>
      <c r="P43" s="145"/>
    </row>
    <row r="44" spans="1:16" ht="15.75">
      <c r="A44" s="147"/>
      <c r="B44" s="148"/>
      <c r="C44" s="150"/>
      <c r="D44" s="175"/>
      <c r="E44" s="176"/>
      <c r="F44" s="132"/>
      <c r="G44" s="177"/>
      <c r="H44" s="132"/>
      <c r="I44" s="180"/>
      <c r="J44" s="132"/>
      <c r="K44" s="180"/>
      <c r="L44" s="78"/>
      <c r="M44" s="103"/>
      <c r="P44" s="145"/>
    </row>
    <row r="45" spans="1:16" ht="15.75">
      <c r="A45" s="98"/>
      <c r="B45" s="99"/>
      <c r="C45" s="51"/>
      <c r="D45" s="175"/>
      <c r="E45" s="176"/>
      <c r="F45" s="132"/>
      <c r="G45" s="177"/>
      <c r="H45" s="132"/>
      <c r="I45" s="180"/>
      <c r="J45" s="132"/>
      <c r="K45" s="180"/>
      <c r="L45" s="78"/>
      <c r="M45" s="107"/>
      <c r="P45" s="145"/>
    </row>
    <row r="46" spans="1:16" ht="15.75">
      <c r="A46" s="2"/>
      <c r="B46" s="3"/>
      <c r="C46" s="10"/>
      <c r="D46" s="175"/>
      <c r="E46" s="176"/>
      <c r="F46" s="132"/>
      <c r="G46" s="177"/>
      <c r="H46" s="132"/>
      <c r="I46" s="180"/>
      <c r="J46" s="132"/>
      <c r="K46" s="180"/>
      <c r="L46" s="78"/>
      <c r="M46" s="107"/>
      <c r="P46" s="145"/>
    </row>
    <row r="47" spans="1:16" ht="16.5" thickBot="1">
      <c r="A47" s="75"/>
      <c r="B47" s="76"/>
      <c r="C47" s="77"/>
      <c r="D47" s="191"/>
      <c r="E47" s="193"/>
      <c r="F47" s="132"/>
      <c r="G47" s="194"/>
      <c r="H47" s="166"/>
      <c r="I47" s="196"/>
      <c r="J47" s="166"/>
      <c r="K47" s="196"/>
      <c r="L47" s="89"/>
      <c r="M47" s="108"/>
      <c r="P47" s="145"/>
    </row>
    <row r="51" ht="15">
      <c r="G51" s="141"/>
    </row>
    <row r="54" ht="15">
      <c r="G54" s="141"/>
    </row>
    <row r="57" ht="15">
      <c r="G57" s="141"/>
    </row>
    <row r="60" ht="15">
      <c r="G60" s="141"/>
    </row>
  </sheetData>
  <sheetProtection/>
  <mergeCells count="3">
    <mergeCell ref="A1:M2"/>
    <mergeCell ref="A15:M16"/>
    <mergeCell ref="A31:M32"/>
  </mergeCells>
  <printOptions/>
  <pageMargins left="0.3937007874015748" right="0" top="0.7874015748031497" bottom="0" header="0" footer="0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Q176"/>
  <sheetViews>
    <sheetView zoomScalePageLayoutView="0" workbookViewId="0" topLeftCell="A1">
      <pane ySplit="2" topLeftCell="A141" activePane="bottomLeft" state="frozen"/>
      <selection pane="topLeft" activeCell="A1" sqref="A1"/>
      <selection pane="bottomLeft" activeCell="D2" sqref="D2:K167"/>
    </sheetView>
  </sheetViews>
  <sheetFormatPr defaultColWidth="9.140625" defaultRowHeight="18" customHeight="1"/>
  <cols>
    <col min="1" max="1" width="5.140625" style="66" customWidth="1"/>
    <col min="2" max="2" width="6.57421875" style="66" hidden="1" customWidth="1"/>
    <col min="3" max="3" width="3.28125" style="66" hidden="1" customWidth="1"/>
    <col min="4" max="4" width="28.421875" style="37" bestFit="1" customWidth="1"/>
    <col min="5" max="5" width="23.421875" style="57" bestFit="1" customWidth="1"/>
    <col min="6" max="11" width="5.7109375" style="82" customWidth="1"/>
    <col min="12" max="12" width="5.7109375" style="117" customWidth="1"/>
    <col min="13" max="13" width="9.140625" style="34" customWidth="1"/>
    <col min="14" max="17" width="13.57421875" style="34" bestFit="1" customWidth="1"/>
    <col min="18" max="16384" width="9.140625" style="34" customWidth="1"/>
  </cols>
  <sheetData>
    <row r="1" spans="1:11" ht="39" customHeight="1" thickBot="1">
      <c r="A1" s="283" t="str">
        <f>CONCATENATE("KAMPIOEN OPGELEGD  ",'Ingeschreven korpsen'!B16)</f>
        <v>KAMPIOEN OPGELEGD  2019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7" s="37" customFormat="1" ht="18" customHeight="1" thickBot="1" thickTop="1">
      <c r="A2" s="67" t="s">
        <v>33</v>
      </c>
      <c r="B2" s="67"/>
      <c r="C2" s="67"/>
      <c r="D2" s="67" t="s">
        <v>0</v>
      </c>
      <c r="E2" s="73" t="s">
        <v>1</v>
      </c>
      <c r="F2" s="68">
        <v>1</v>
      </c>
      <c r="G2" s="68">
        <v>2</v>
      </c>
      <c r="H2" s="68">
        <v>3</v>
      </c>
      <c r="I2" s="68">
        <v>4</v>
      </c>
      <c r="J2" s="68">
        <v>5</v>
      </c>
      <c r="K2" s="69" t="s">
        <v>2</v>
      </c>
      <c r="L2" s="117" t="s">
        <v>67</v>
      </c>
      <c r="N2" s="126" t="s">
        <v>92</v>
      </c>
      <c r="O2" s="126" t="s">
        <v>93</v>
      </c>
      <c r="P2" s="126" t="s">
        <v>94</v>
      </c>
      <c r="Q2" s="126" t="s">
        <v>95</v>
      </c>
    </row>
    <row r="3" spans="1:17" s="37" customFormat="1" ht="18" customHeight="1" thickTop="1">
      <c r="A3" s="116">
        <v>1</v>
      </c>
      <c r="B3" s="116"/>
      <c r="C3" s="27" t="s">
        <v>65</v>
      </c>
      <c r="D3" s="37" t="s">
        <v>129</v>
      </c>
      <c r="E3" s="57" t="s">
        <v>60</v>
      </c>
      <c r="F3" s="82"/>
      <c r="G3" s="82"/>
      <c r="H3" s="82"/>
      <c r="I3" s="82">
        <v>8</v>
      </c>
      <c r="J3" s="82"/>
      <c r="K3" s="70">
        <v>8</v>
      </c>
      <c r="L3" s="140"/>
      <c r="N3" s="126">
        <f>IF(F3+G3=16,1,"")</f>
      </c>
      <c r="O3" s="127">
        <f>IF(F3+G3+H3=24,1,"")</f>
      </c>
      <c r="P3" s="127">
        <f>IF(F3+G3+H3+I3=32,1,"")</f>
      </c>
      <c r="Q3" s="125">
        <f>IF(F3+G3+H3+I3+J3=40,1,"")</f>
      </c>
    </row>
    <row r="4" spans="1:17" s="37" customFormat="1" ht="18" customHeight="1">
      <c r="A4" s="27">
        <f aca="true" t="shared" si="0" ref="A4:A68">+A3+1</f>
        <v>2</v>
      </c>
      <c r="B4" s="27"/>
      <c r="C4" s="27"/>
      <c r="D4" s="37" t="s">
        <v>137</v>
      </c>
      <c r="E4" s="57" t="s">
        <v>60</v>
      </c>
      <c r="F4" s="82">
        <v>7</v>
      </c>
      <c r="G4" s="82">
        <v>5</v>
      </c>
      <c r="H4" s="82">
        <v>8</v>
      </c>
      <c r="I4" s="82">
        <v>8</v>
      </c>
      <c r="J4" s="82"/>
      <c r="K4" s="70">
        <v>28</v>
      </c>
      <c r="L4" s="118"/>
      <c r="N4" s="126">
        <f aca="true" t="shared" si="1" ref="N4:N71">IF(F4+G4=16,1,"")</f>
      </c>
      <c r="O4" s="127">
        <f aca="true" t="shared" si="2" ref="O4:O71">IF(F4+G4+H4=24,1,"")</f>
      </c>
      <c r="P4" s="127">
        <f aca="true" t="shared" si="3" ref="P4:P71">IF(F4+G4+H4+I4=32,1,"")</f>
      </c>
      <c r="Q4" s="125">
        <f aca="true" t="shared" si="4" ref="Q4:Q71">IF(F4+G4+H4+I4+J4=40,1,"")</f>
      </c>
    </row>
    <row r="5" spans="1:17" s="37" customFormat="1" ht="18" customHeight="1">
      <c r="A5" s="27">
        <f t="shared" si="0"/>
        <v>3</v>
      </c>
      <c r="B5" s="27"/>
      <c r="C5" s="27" t="s">
        <v>65</v>
      </c>
      <c r="D5" s="37" t="s">
        <v>133</v>
      </c>
      <c r="E5" s="57" t="s">
        <v>60</v>
      </c>
      <c r="F5" s="82">
        <v>8</v>
      </c>
      <c r="G5" s="82">
        <v>3</v>
      </c>
      <c r="H5" s="82">
        <v>8</v>
      </c>
      <c r="I5" s="82">
        <v>8</v>
      </c>
      <c r="J5" s="82"/>
      <c r="K5" s="70">
        <v>27</v>
      </c>
      <c r="L5" s="118"/>
      <c r="N5" s="126">
        <f t="shared" si="1"/>
      </c>
      <c r="O5" s="127">
        <f t="shared" si="2"/>
      </c>
      <c r="P5" s="127">
        <f t="shared" si="3"/>
      </c>
      <c r="Q5" s="125">
        <f t="shared" si="4"/>
      </c>
    </row>
    <row r="6" spans="1:17" s="37" customFormat="1" ht="18" customHeight="1">
      <c r="A6" s="27">
        <f t="shared" si="0"/>
        <v>4</v>
      </c>
      <c r="B6" s="27"/>
      <c r="C6" s="27"/>
      <c r="D6" s="37" t="s">
        <v>250</v>
      </c>
      <c r="E6" s="57" t="s">
        <v>60</v>
      </c>
      <c r="F6" s="70">
        <v>8</v>
      </c>
      <c r="G6" s="70">
        <v>8</v>
      </c>
      <c r="H6" s="70">
        <v>8</v>
      </c>
      <c r="I6" s="70">
        <v>6</v>
      </c>
      <c r="J6" s="70"/>
      <c r="K6" s="70">
        <v>30</v>
      </c>
      <c r="L6" s="118"/>
      <c r="N6" s="126">
        <f t="shared" si="1"/>
        <v>1</v>
      </c>
      <c r="O6" s="127">
        <f t="shared" si="2"/>
        <v>1</v>
      </c>
      <c r="P6" s="127">
        <f t="shared" si="3"/>
      </c>
      <c r="Q6" s="125">
        <f t="shared" si="4"/>
      </c>
    </row>
    <row r="7" spans="1:17" s="37" customFormat="1" ht="18" customHeight="1">
      <c r="A7" s="27">
        <f t="shared" si="0"/>
        <v>5</v>
      </c>
      <c r="B7" s="27"/>
      <c r="C7" s="27"/>
      <c r="D7" s="37" t="s">
        <v>131</v>
      </c>
      <c r="E7" s="57" t="s">
        <v>60</v>
      </c>
      <c r="F7" s="82">
        <v>7</v>
      </c>
      <c r="G7" s="82">
        <v>3</v>
      </c>
      <c r="H7" s="82">
        <v>7</v>
      </c>
      <c r="I7" s="82">
        <v>6</v>
      </c>
      <c r="J7" s="82"/>
      <c r="K7" s="70">
        <v>23</v>
      </c>
      <c r="L7" s="118"/>
      <c r="N7" s="126">
        <f t="shared" si="1"/>
      </c>
      <c r="O7" s="127">
        <f t="shared" si="2"/>
      </c>
      <c r="P7" s="127">
        <f t="shared" si="3"/>
      </c>
      <c r="Q7" s="125">
        <f t="shared" si="4"/>
      </c>
    </row>
    <row r="8" spans="1:17" s="37" customFormat="1" ht="18" customHeight="1">
      <c r="A8" s="27">
        <f t="shared" si="0"/>
        <v>6</v>
      </c>
      <c r="B8" s="27"/>
      <c r="C8" s="27" t="s">
        <v>65</v>
      </c>
      <c r="D8" s="37" t="s">
        <v>136</v>
      </c>
      <c r="E8" s="57" t="s">
        <v>60</v>
      </c>
      <c r="F8" s="82">
        <v>8</v>
      </c>
      <c r="G8" s="82">
        <v>6</v>
      </c>
      <c r="H8" s="82">
        <v>8</v>
      </c>
      <c r="I8" s="82">
        <v>8</v>
      </c>
      <c r="J8" s="82"/>
      <c r="K8" s="70">
        <v>30</v>
      </c>
      <c r="L8" s="118"/>
      <c r="N8" s="126">
        <f t="shared" si="1"/>
      </c>
      <c r="O8" s="127">
        <f t="shared" si="2"/>
      </c>
      <c r="P8" s="127">
        <f t="shared" si="3"/>
      </c>
      <c r="Q8" s="125">
        <f t="shared" si="4"/>
      </c>
    </row>
    <row r="9" spans="1:17" s="37" customFormat="1" ht="18" customHeight="1">
      <c r="A9" s="27">
        <f t="shared" si="0"/>
        <v>7</v>
      </c>
      <c r="B9" s="27"/>
      <c r="C9" s="27"/>
      <c r="D9" s="37" t="s">
        <v>264</v>
      </c>
      <c r="E9" s="57" t="s">
        <v>60</v>
      </c>
      <c r="F9" s="82">
        <v>7</v>
      </c>
      <c r="G9" s="82">
        <v>4</v>
      </c>
      <c r="H9" s="82">
        <v>4</v>
      </c>
      <c r="I9" s="82">
        <v>7</v>
      </c>
      <c r="J9" s="82"/>
      <c r="K9" s="70">
        <v>22</v>
      </c>
      <c r="L9" s="118"/>
      <c r="N9" s="126">
        <f t="shared" si="1"/>
      </c>
      <c r="O9" s="127">
        <f t="shared" si="2"/>
      </c>
      <c r="P9" s="127">
        <f t="shared" si="3"/>
      </c>
      <c r="Q9" s="125">
        <f t="shared" si="4"/>
      </c>
    </row>
    <row r="10" spans="1:17" s="37" customFormat="1" ht="18" customHeight="1">
      <c r="A10" s="27">
        <f t="shared" si="0"/>
        <v>8</v>
      </c>
      <c r="B10" s="27"/>
      <c r="C10" s="27"/>
      <c r="D10" s="37" t="s">
        <v>226</v>
      </c>
      <c r="E10" s="74" t="s">
        <v>60</v>
      </c>
      <c r="F10" s="82"/>
      <c r="G10" s="82"/>
      <c r="H10" s="82"/>
      <c r="I10" s="82">
        <v>7</v>
      </c>
      <c r="J10" s="82"/>
      <c r="K10" s="70">
        <v>7</v>
      </c>
      <c r="L10" s="118"/>
      <c r="N10" s="126">
        <f t="shared" si="1"/>
      </c>
      <c r="O10" s="127">
        <f t="shared" si="2"/>
      </c>
      <c r="P10" s="127">
        <f t="shared" si="3"/>
      </c>
      <c r="Q10" s="125">
        <f t="shared" si="4"/>
      </c>
    </row>
    <row r="11" spans="1:17" s="37" customFormat="1" ht="18" customHeight="1">
      <c r="A11" s="27">
        <f t="shared" si="0"/>
        <v>9</v>
      </c>
      <c r="B11" s="27"/>
      <c r="C11" s="27"/>
      <c r="D11" s="37" t="s">
        <v>135</v>
      </c>
      <c r="E11" s="57" t="s">
        <v>60</v>
      </c>
      <c r="F11" s="82">
        <v>8</v>
      </c>
      <c r="G11" s="82">
        <v>7</v>
      </c>
      <c r="H11" s="82">
        <v>6</v>
      </c>
      <c r="I11" s="82">
        <v>7</v>
      </c>
      <c r="J11" s="82"/>
      <c r="K11" s="70">
        <v>28</v>
      </c>
      <c r="L11" s="118"/>
      <c r="N11" s="126">
        <f t="shared" si="1"/>
      </c>
      <c r="O11" s="127">
        <f t="shared" si="2"/>
      </c>
      <c r="P11" s="127">
        <f t="shared" si="3"/>
      </c>
      <c r="Q11" s="125">
        <f t="shared" si="4"/>
      </c>
    </row>
    <row r="12" spans="1:17" s="37" customFormat="1" ht="18" customHeight="1">
      <c r="A12" s="27">
        <f t="shared" si="0"/>
        <v>10</v>
      </c>
      <c r="B12" s="27"/>
      <c r="C12" s="27"/>
      <c r="D12" s="37" t="s">
        <v>134</v>
      </c>
      <c r="E12" s="57" t="s">
        <v>60</v>
      </c>
      <c r="F12" s="82">
        <v>3</v>
      </c>
      <c r="G12" s="82"/>
      <c r="H12" s="82"/>
      <c r="I12" s="82"/>
      <c r="J12" s="82"/>
      <c r="K12" s="70">
        <v>3</v>
      </c>
      <c r="L12" s="118"/>
      <c r="N12" s="126">
        <f t="shared" si="1"/>
      </c>
      <c r="O12" s="127">
        <f t="shared" si="2"/>
      </c>
      <c r="P12" s="127">
        <f t="shared" si="3"/>
      </c>
      <c r="Q12" s="125">
        <f t="shared" si="4"/>
      </c>
    </row>
    <row r="13" spans="1:17" s="37" customFormat="1" ht="18" customHeight="1">
      <c r="A13" s="27">
        <f t="shared" si="0"/>
        <v>11</v>
      </c>
      <c r="B13" s="27"/>
      <c r="C13" s="27"/>
      <c r="D13" s="37" t="s">
        <v>76</v>
      </c>
      <c r="E13" s="57" t="s">
        <v>60</v>
      </c>
      <c r="F13" s="82">
        <v>6</v>
      </c>
      <c r="G13" s="82">
        <v>5</v>
      </c>
      <c r="H13" s="82"/>
      <c r="I13" s="82">
        <v>8</v>
      </c>
      <c r="J13" s="82"/>
      <c r="K13" s="70">
        <v>19</v>
      </c>
      <c r="L13" s="118"/>
      <c r="N13" s="126">
        <f t="shared" si="1"/>
      </c>
      <c r="O13" s="127">
        <f t="shared" si="2"/>
      </c>
      <c r="P13" s="127">
        <f t="shared" si="3"/>
      </c>
      <c r="Q13" s="125">
        <f t="shared" si="4"/>
      </c>
    </row>
    <row r="14" spans="1:17" s="37" customFormat="1" ht="18" customHeight="1">
      <c r="A14" s="27">
        <f t="shared" si="0"/>
        <v>12</v>
      </c>
      <c r="B14" s="27"/>
      <c r="C14" s="27"/>
      <c r="D14" s="37" t="s">
        <v>130</v>
      </c>
      <c r="E14" s="57" t="s">
        <v>60</v>
      </c>
      <c r="F14" s="82">
        <v>7</v>
      </c>
      <c r="G14" s="82"/>
      <c r="H14" s="82">
        <v>7</v>
      </c>
      <c r="I14" s="82"/>
      <c r="J14" s="82"/>
      <c r="K14" s="70">
        <v>14</v>
      </c>
      <c r="L14" s="118"/>
      <c r="N14" s="126">
        <f t="shared" si="1"/>
      </c>
      <c r="O14" s="127">
        <f t="shared" si="2"/>
      </c>
      <c r="P14" s="127">
        <f t="shared" si="3"/>
      </c>
      <c r="Q14" s="125">
        <f t="shared" si="4"/>
      </c>
    </row>
    <row r="15" spans="1:17" s="37" customFormat="1" ht="18" customHeight="1">
      <c r="A15" s="27">
        <f t="shared" si="0"/>
        <v>13</v>
      </c>
      <c r="B15" s="27"/>
      <c r="C15" s="27"/>
      <c r="D15" s="37" t="s">
        <v>144</v>
      </c>
      <c r="E15" s="248" t="s">
        <v>55</v>
      </c>
      <c r="F15" s="82">
        <v>8</v>
      </c>
      <c r="G15" s="82">
        <v>0</v>
      </c>
      <c r="H15" s="82">
        <v>7</v>
      </c>
      <c r="I15" s="82">
        <v>4</v>
      </c>
      <c r="J15" s="82"/>
      <c r="K15" s="70">
        <v>19</v>
      </c>
      <c r="L15" s="118"/>
      <c r="N15" s="126">
        <f t="shared" si="1"/>
      </c>
      <c r="O15" s="127">
        <f t="shared" si="2"/>
      </c>
      <c r="P15" s="127">
        <f t="shared" si="3"/>
      </c>
      <c r="Q15" s="125">
        <f t="shared" si="4"/>
      </c>
    </row>
    <row r="16" spans="1:17" s="37" customFormat="1" ht="18" customHeight="1">
      <c r="A16" s="27">
        <f t="shared" si="0"/>
        <v>14</v>
      </c>
      <c r="B16" s="27"/>
      <c r="C16" s="27" t="s">
        <v>65</v>
      </c>
      <c r="D16" s="37" t="s">
        <v>252</v>
      </c>
      <c r="E16" s="248" t="s">
        <v>55</v>
      </c>
      <c r="F16" s="70">
        <v>5</v>
      </c>
      <c r="G16" s="70">
        <v>8</v>
      </c>
      <c r="H16" s="70">
        <v>6</v>
      </c>
      <c r="I16" s="70">
        <v>7</v>
      </c>
      <c r="J16" s="70"/>
      <c r="K16" s="70">
        <v>26</v>
      </c>
      <c r="L16" s="118"/>
      <c r="N16" s="126">
        <f t="shared" si="1"/>
      </c>
      <c r="O16" s="127">
        <f t="shared" si="2"/>
      </c>
      <c r="P16" s="127">
        <f t="shared" si="3"/>
      </c>
      <c r="Q16" s="125">
        <f t="shared" si="4"/>
      </c>
    </row>
    <row r="17" spans="1:17" s="37" customFormat="1" ht="18" customHeight="1">
      <c r="A17" s="27">
        <f t="shared" si="0"/>
        <v>15</v>
      </c>
      <c r="B17" s="27"/>
      <c r="C17" s="27"/>
      <c r="D17" s="37" t="s">
        <v>302</v>
      </c>
      <c r="E17" s="248" t="s">
        <v>55</v>
      </c>
      <c r="F17" s="82">
        <v>8</v>
      </c>
      <c r="G17" s="82">
        <v>5</v>
      </c>
      <c r="H17" s="82">
        <v>6</v>
      </c>
      <c r="I17" s="82"/>
      <c r="J17" s="82"/>
      <c r="K17" s="70">
        <v>19</v>
      </c>
      <c r="L17" s="118"/>
      <c r="N17" s="126">
        <f t="shared" si="1"/>
      </c>
      <c r="O17" s="127">
        <f t="shared" si="2"/>
      </c>
      <c r="P17" s="127">
        <f t="shared" si="3"/>
      </c>
      <c r="Q17" s="125">
        <f t="shared" si="4"/>
      </c>
    </row>
    <row r="18" spans="1:17" s="37" customFormat="1" ht="18" customHeight="1">
      <c r="A18" s="27">
        <f t="shared" si="0"/>
        <v>16</v>
      </c>
      <c r="B18" s="27"/>
      <c r="C18" s="97"/>
      <c r="D18" s="35" t="s">
        <v>261</v>
      </c>
      <c r="E18" s="248" t="s">
        <v>55</v>
      </c>
      <c r="F18" s="82">
        <v>8</v>
      </c>
      <c r="G18" s="82"/>
      <c r="H18" s="82"/>
      <c r="I18" s="82"/>
      <c r="J18" s="82"/>
      <c r="K18" s="70">
        <v>8</v>
      </c>
      <c r="L18" s="118"/>
      <c r="N18" s="126">
        <f t="shared" si="1"/>
      </c>
      <c r="O18" s="127">
        <f t="shared" si="2"/>
      </c>
      <c r="P18" s="127">
        <f t="shared" si="3"/>
      </c>
      <c r="Q18" s="125">
        <f t="shared" si="4"/>
      </c>
    </row>
    <row r="19" spans="1:17" s="37" customFormat="1" ht="18" customHeight="1">
      <c r="A19" s="27">
        <f t="shared" si="0"/>
        <v>17</v>
      </c>
      <c r="B19" s="27"/>
      <c r="C19" s="97"/>
      <c r="D19" s="35" t="s">
        <v>368</v>
      </c>
      <c r="E19" s="248" t="s">
        <v>55</v>
      </c>
      <c r="F19" s="82"/>
      <c r="G19" s="82">
        <v>5</v>
      </c>
      <c r="H19" s="82"/>
      <c r="I19" s="82">
        <v>3</v>
      </c>
      <c r="J19" s="82"/>
      <c r="K19" s="70"/>
      <c r="L19" s="118"/>
      <c r="N19" s="126"/>
      <c r="O19" s="127"/>
      <c r="P19" s="127"/>
      <c r="Q19" s="125"/>
    </row>
    <row r="20" spans="1:17" s="37" customFormat="1" ht="18" customHeight="1">
      <c r="A20" s="27">
        <f t="shared" si="0"/>
        <v>18</v>
      </c>
      <c r="B20" s="27"/>
      <c r="C20" s="27"/>
      <c r="D20" s="37" t="s">
        <v>142</v>
      </c>
      <c r="E20" s="248" t="s">
        <v>55</v>
      </c>
      <c r="F20" s="82"/>
      <c r="G20" s="82">
        <v>8</v>
      </c>
      <c r="H20" s="82"/>
      <c r="I20" s="82">
        <v>6</v>
      </c>
      <c r="J20" s="82"/>
      <c r="K20" s="70">
        <v>14</v>
      </c>
      <c r="L20" s="118"/>
      <c r="N20" s="126">
        <f t="shared" si="1"/>
      </c>
      <c r="O20" s="127">
        <f t="shared" si="2"/>
      </c>
      <c r="P20" s="127">
        <f t="shared" si="3"/>
      </c>
      <c r="Q20" s="125">
        <f t="shared" si="4"/>
      </c>
    </row>
    <row r="21" spans="1:17" s="37" customFormat="1" ht="18" customHeight="1">
      <c r="A21" s="27">
        <f t="shared" si="0"/>
        <v>19</v>
      </c>
      <c r="B21" s="27"/>
      <c r="C21" s="27"/>
      <c r="D21" s="37" t="s">
        <v>292</v>
      </c>
      <c r="E21" s="248" t="s">
        <v>55</v>
      </c>
      <c r="F21" s="82"/>
      <c r="G21" s="82">
        <v>6</v>
      </c>
      <c r="H21" s="82"/>
      <c r="I21" s="82">
        <v>4</v>
      </c>
      <c r="J21" s="82"/>
      <c r="K21" s="70">
        <v>10</v>
      </c>
      <c r="L21" s="118"/>
      <c r="N21" s="126"/>
      <c r="O21" s="127"/>
      <c r="P21" s="127"/>
      <c r="Q21" s="125"/>
    </row>
    <row r="22" spans="1:17" s="37" customFormat="1" ht="18" customHeight="1">
      <c r="A22" s="27">
        <f t="shared" si="0"/>
        <v>20</v>
      </c>
      <c r="B22" s="27"/>
      <c r="C22" s="27"/>
      <c r="D22" s="37" t="s">
        <v>312</v>
      </c>
      <c r="E22" s="248" t="s">
        <v>55</v>
      </c>
      <c r="F22" s="82"/>
      <c r="G22" s="82">
        <v>7</v>
      </c>
      <c r="H22" s="82">
        <v>8</v>
      </c>
      <c r="I22" s="82">
        <v>7</v>
      </c>
      <c r="J22" s="82"/>
      <c r="K22" s="70">
        <v>22</v>
      </c>
      <c r="L22" s="118"/>
      <c r="N22" s="126">
        <f t="shared" si="1"/>
      </c>
      <c r="O22" s="127">
        <f t="shared" si="2"/>
      </c>
      <c r="P22" s="127">
        <f t="shared" si="3"/>
      </c>
      <c r="Q22" s="125">
        <f t="shared" si="4"/>
      </c>
    </row>
    <row r="23" spans="1:17" s="37" customFormat="1" ht="18" customHeight="1">
      <c r="A23" s="27">
        <f t="shared" si="0"/>
        <v>21</v>
      </c>
      <c r="B23" s="27"/>
      <c r="C23" s="27"/>
      <c r="D23" s="37" t="s">
        <v>367</v>
      </c>
      <c r="E23" s="248" t="s">
        <v>55</v>
      </c>
      <c r="F23" s="82"/>
      <c r="G23" s="82">
        <v>8</v>
      </c>
      <c r="H23" s="82"/>
      <c r="I23" s="82"/>
      <c r="J23" s="82"/>
      <c r="K23" s="70"/>
      <c r="L23" s="118"/>
      <c r="N23" s="126">
        <f t="shared" si="1"/>
      </c>
      <c r="O23" s="127">
        <f t="shared" si="2"/>
      </c>
      <c r="P23" s="127">
        <f t="shared" si="3"/>
      </c>
      <c r="Q23" s="125">
        <f t="shared" si="4"/>
      </c>
    </row>
    <row r="24" spans="1:17" s="37" customFormat="1" ht="18" customHeight="1">
      <c r="A24" s="27">
        <f t="shared" si="0"/>
        <v>22</v>
      </c>
      <c r="B24" s="27"/>
      <c r="C24" s="27"/>
      <c r="D24" s="37" t="s">
        <v>304</v>
      </c>
      <c r="E24" s="248" t="s">
        <v>55</v>
      </c>
      <c r="F24" s="82"/>
      <c r="G24" s="82"/>
      <c r="H24" s="82"/>
      <c r="I24" s="82"/>
      <c r="J24" s="82"/>
      <c r="K24" s="70" t="s">
        <v>374</v>
      </c>
      <c r="L24" s="118"/>
      <c r="N24" s="126">
        <f t="shared" si="1"/>
      </c>
      <c r="O24" s="127">
        <f t="shared" si="2"/>
      </c>
      <c r="P24" s="127">
        <f t="shared" si="3"/>
      </c>
      <c r="Q24" s="125">
        <f t="shared" si="4"/>
      </c>
    </row>
    <row r="25" spans="1:17" s="37" customFormat="1" ht="18" customHeight="1">
      <c r="A25" s="27">
        <f t="shared" si="0"/>
        <v>23</v>
      </c>
      <c r="B25" s="27"/>
      <c r="C25" s="27" t="s">
        <v>65</v>
      </c>
      <c r="D25" s="50" t="s">
        <v>141</v>
      </c>
      <c r="E25" s="248" t="s">
        <v>55</v>
      </c>
      <c r="F25" s="82"/>
      <c r="G25" s="82"/>
      <c r="H25" s="82"/>
      <c r="I25" s="82"/>
      <c r="J25" s="82"/>
      <c r="K25" s="70" t="s">
        <v>374</v>
      </c>
      <c r="L25" s="118"/>
      <c r="N25" s="126">
        <f t="shared" si="1"/>
      </c>
      <c r="O25" s="127">
        <f t="shared" si="2"/>
      </c>
      <c r="P25" s="127">
        <f t="shared" si="3"/>
      </c>
      <c r="Q25" s="125">
        <f t="shared" si="4"/>
      </c>
    </row>
    <row r="26" spans="1:17" s="37" customFormat="1" ht="18" customHeight="1">
      <c r="A26" s="27">
        <f t="shared" si="0"/>
        <v>24</v>
      </c>
      <c r="B26" s="27"/>
      <c r="C26" s="27"/>
      <c r="D26" s="37" t="s">
        <v>143</v>
      </c>
      <c r="E26" s="248" t="s">
        <v>55</v>
      </c>
      <c r="F26" s="82">
        <v>3</v>
      </c>
      <c r="G26" s="82">
        <v>8</v>
      </c>
      <c r="H26" s="82">
        <v>8</v>
      </c>
      <c r="I26" s="82">
        <v>7</v>
      </c>
      <c r="J26" s="82"/>
      <c r="K26" s="70">
        <v>26</v>
      </c>
      <c r="L26" s="118"/>
      <c r="N26" s="126">
        <f t="shared" si="1"/>
      </c>
      <c r="O26" s="127">
        <f t="shared" si="2"/>
      </c>
      <c r="P26" s="127">
        <f t="shared" si="3"/>
      </c>
      <c r="Q26" s="125">
        <f t="shared" si="4"/>
      </c>
    </row>
    <row r="27" spans="1:17" s="37" customFormat="1" ht="18" customHeight="1">
      <c r="A27" s="27">
        <f t="shared" si="0"/>
        <v>25</v>
      </c>
      <c r="B27" s="27"/>
      <c r="C27" s="27"/>
      <c r="D27" s="35" t="s">
        <v>145</v>
      </c>
      <c r="E27" s="248" t="s">
        <v>55</v>
      </c>
      <c r="F27" s="70">
        <v>8</v>
      </c>
      <c r="G27" s="70">
        <v>8</v>
      </c>
      <c r="H27" s="70">
        <v>8</v>
      </c>
      <c r="I27" s="70">
        <v>8</v>
      </c>
      <c r="J27" s="70"/>
      <c r="K27" s="70">
        <v>32</v>
      </c>
      <c r="L27" s="118"/>
      <c r="N27" s="126">
        <f t="shared" si="1"/>
        <v>1</v>
      </c>
      <c r="O27" s="127">
        <f t="shared" si="2"/>
        <v>1</v>
      </c>
      <c r="P27" s="127">
        <f t="shared" si="3"/>
        <v>1</v>
      </c>
      <c r="Q27" s="125">
        <f t="shared" si="4"/>
      </c>
    </row>
    <row r="28" spans="1:17" s="37" customFormat="1" ht="18" customHeight="1">
      <c r="A28" s="27">
        <f t="shared" si="0"/>
        <v>26</v>
      </c>
      <c r="B28" s="27"/>
      <c r="C28" s="97"/>
      <c r="D28" s="35" t="s">
        <v>303</v>
      </c>
      <c r="E28" s="249" t="s">
        <v>55</v>
      </c>
      <c r="F28" s="82">
        <v>8</v>
      </c>
      <c r="G28" s="82">
        <v>8</v>
      </c>
      <c r="H28" s="82">
        <v>6</v>
      </c>
      <c r="I28" s="82"/>
      <c r="J28" s="82"/>
      <c r="K28" s="70">
        <v>22</v>
      </c>
      <c r="L28" s="118"/>
      <c r="N28" s="126">
        <f t="shared" si="1"/>
        <v>1</v>
      </c>
      <c r="O28" s="127">
        <f t="shared" si="2"/>
      </c>
      <c r="P28" s="127">
        <f t="shared" si="3"/>
      </c>
      <c r="Q28" s="125">
        <f t="shared" si="4"/>
      </c>
    </row>
    <row r="29" spans="1:17" s="37" customFormat="1" ht="18" customHeight="1">
      <c r="A29" s="27">
        <f t="shared" si="0"/>
        <v>27</v>
      </c>
      <c r="B29" s="27"/>
      <c r="C29" s="27"/>
      <c r="D29" s="37" t="s">
        <v>313</v>
      </c>
      <c r="E29" s="226" t="s">
        <v>57</v>
      </c>
      <c r="F29" s="70"/>
      <c r="G29" s="70">
        <v>5</v>
      </c>
      <c r="H29" s="70"/>
      <c r="I29" s="70"/>
      <c r="J29" s="70"/>
      <c r="K29" s="70">
        <v>5</v>
      </c>
      <c r="L29" s="118"/>
      <c r="N29" s="126">
        <f t="shared" si="1"/>
      </c>
      <c r="O29" s="127">
        <f t="shared" si="2"/>
      </c>
      <c r="P29" s="127">
        <f t="shared" si="3"/>
      </c>
      <c r="Q29" s="125">
        <f t="shared" si="4"/>
      </c>
    </row>
    <row r="30" spans="1:17" s="37" customFormat="1" ht="18" customHeight="1">
      <c r="A30" s="27">
        <f t="shared" si="0"/>
        <v>28</v>
      </c>
      <c r="B30" s="27"/>
      <c r="C30" s="27"/>
      <c r="D30" s="37" t="s">
        <v>146</v>
      </c>
      <c r="E30" s="74" t="s">
        <v>57</v>
      </c>
      <c r="F30" s="82"/>
      <c r="G30" s="82"/>
      <c r="H30" s="82">
        <v>6</v>
      </c>
      <c r="I30" s="82"/>
      <c r="J30" s="82"/>
      <c r="K30" s="70">
        <v>6</v>
      </c>
      <c r="L30" s="118"/>
      <c r="N30" s="126">
        <f t="shared" si="1"/>
      </c>
      <c r="O30" s="127">
        <f t="shared" si="2"/>
      </c>
      <c r="P30" s="127">
        <f t="shared" si="3"/>
      </c>
      <c r="Q30" s="125">
        <f t="shared" si="4"/>
      </c>
    </row>
    <row r="31" spans="1:17" s="37" customFormat="1" ht="18" customHeight="1">
      <c r="A31" s="27">
        <f t="shared" si="0"/>
        <v>29</v>
      </c>
      <c r="B31" s="27"/>
      <c r="C31" s="27"/>
      <c r="D31" s="37" t="s">
        <v>151</v>
      </c>
      <c r="E31" s="226" t="s">
        <v>57</v>
      </c>
      <c r="F31" s="82">
        <v>8</v>
      </c>
      <c r="G31" s="82">
        <v>8</v>
      </c>
      <c r="H31" s="82">
        <v>8</v>
      </c>
      <c r="I31" s="82">
        <v>8</v>
      </c>
      <c r="J31" s="82"/>
      <c r="K31" s="70">
        <v>32</v>
      </c>
      <c r="L31" s="118"/>
      <c r="N31" s="126">
        <f t="shared" si="1"/>
        <v>1</v>
      </c>
      <c r="O31" s="127">
        <f t="shared" si="2"/>
        <v>1</v>
      </c>
      <c r="P31" s="127">
        <f t="shared" si="3"/>
        <v>1</v>
      </c>
      <c r="Q31" s="125">
        <f t="shared" si="4"/>
      </c>
    </row>
    <row r="32" spans="1:17" s="37" customFormat="1" ht="18" customHeight="1">
      <c r="A32" s="27">
        <f t="shared" si="0"/>
        <v>30</v>
      </c>
      <c r="B32" s="27"/>
      <c r="C32" s="27" t="s">
        <v>65</v>
      </c>
      <c r="D32" s="35" t="s">
        <v>147</v>
      </c>
      <c r="E32" s="74" t="s">
        <v>57</v>
      </c>
      <c r="F32" s="70">
        <v>8</v>
      </c>
      <c r="G32" s="70">
        <v>8</v>
      </c>
      <c r="H32" s="70">
        <v>8</v>
      </c>
      <c r="I32" s="70">
        <v>8</v>
      </c>
      <c r="J32" s="70"/>
      <c r="K32" s="70">
        <v>32</v>
      </c>
      <c r="L32" s="118"/>
      <c r="N32" s="126">
        <f t="shared" si="1"/>
        <v>1</v>
      </c>
      <c r="O32" s="127">
        <f t="shared" si="2"/>
        <v>1</v>
      </c>
      <c r="P32" s="127">
        <f t="shared" si="3"/>
        <v>1</v>
      </c>
      <c r="Q32" s="125">
        <f t="shared" si="4"/>
      </c>
    </row>
    <row r="33" spans="1:17" s="37" customFormat="1" ht="18" customHeight="1">
      <c r="A33" s="27">
        <f t="shared" si="0"/>
        <v>31</v>
      </c>
      <c r="B33" s="27"/>
      <c r="C33" s="27" t="s">
        <v>65</v>
      </c>
      <c r="D33" s="37" t="s">
        <v>152</v>
      </c>
      <c r="E33" s="57" t="s">
        <v>57</v>
      </c>
      <c r="F33" s="82">
        <v>5</v>
      </c>
      <c r="G33" s="82">
        <v>7</v>
      </c>
      <c r="H33" s="82">
        <v>6</v>
      </c>
      <c r="I33" s="82">
        <v>4</v>
      </c>
      <c r="J33" s="82"/>
      <c r="K33" s="70">
        <v>22</v>
      </c>
      <c r="L33" s="118"/>
      <c r="N33" s="126">
        <f t="shared" si="1"/>
      </c>
      <c r="O33" s="127">
        <f t="shared" si="2"/>
      </c>
      <c r="P33" s="127">
        <f t="shared" si="3"/>
      </c>
      <c r="Q33" s="125">
        <f t="shared" si="4"/>
      </c>
    </row>
    <row r="34" spans="1:17" s="37" customFormat="1" ht="18" customHeight="1">
      <c r="A34" s="27">
        <f t="shared" si="0"/>
        <v>32</v>
      </c>
      <c r="B34" s="27"/>
      <c r="C34" s="27" t="s">
        <v>65</v>
      </c>
      <c r="D34" s="35" t="s">
        <v>148</v>
      </c>
      <c r="E34" s="74" t="s">
        <v>57</v>
      </c>
      <c r="F34" s="82">
        <v>8</v>
      </c>
      <c r="G34" s="82">
        <v>7</v>
      </c>
      <c r="H34" s="82">
        <v>7</v>
      </c>
      <c r="I34" s="82">
        <v>8</v>
      </c>
      <c r="J34" s="82"/>
      <c r="K34" s="70">
        <v>30</v>
      </c>
      <c r="L34" s="118"/>
      <c r="N34" s="126">
        <f t="shared" si="1"/>
      </c>
      <c r="O34" s="127">
        <f t="shared" si="2"/>
      </c>
      <c r="P34" s="127">
        <f t="shared" si="3"/>
      </c>
      <c r="Q34" s="125">
        <f t="shared" si="4"/>
      </c>
    </row>
    <row r="35" spans="1:17" s="37" customFormat="1" ht="18" customHeight="1">
      <c r="A35" s="27">
        <f t="shared" si="0"/>
        <v>33</v>
      </c>
      <c r="B35" s="27"/>
      <c r="C35" s="27" t="s">
        <v>65</v>
      </c>
      <c r="D35" s="36" t="s">
        <v>150</v>
      </c>
      <c r="E35" s="74" t="s">
        <v>57</v>
      </c>
      <c r="F35" s="82">
        <v>8</v>
      </c>
      <c r="G35" s="82"/>
      <c r="H35" s="82">
        <v>8</v>
      </c>
      <c r="I35" s="82">
        <v>7</v>
      </c>
      <c r="J35" s="82"/>
      <c r="K35" s="70">
        <v>23</v>
      </c>
      <c r="L35" s="118"/>
      <c r="N35" s="126">
        <f t="shared" si="1"/>
      </c>
      <c r="O35" s="127">
        <f t="shared" si="2"/>
      </c>
      <c r="P35" s="127">
        <f t="shared" si="3"/>
      </c>
      <c r="Q35" s="125">
        <f t="shared" si="4"/>
      </c>
    </row>
    <row r="36" spans="1:17" s="37" customFormat="1" ht="18" customHeight="1">
      <c r="A36" s="27">
        <f t="shared" si="0"/>
        <v>34</v>
      </c>
      <c r="B36" s="27"/>
      <c r="C36" s="27"/>
      <c r="D36" s="37" t="s">
        <v>370</v>
      </c>
      <c r="E36" s="226" t="s">
        <v>57</v>
      </c>
      <c r="F36" s="82"/>
      <c r="G36" s="82"/>
      <c r="H36" s="82">
        <v>5</v>
      </c>
      <c r="I36" s="82"/>
      <c r="J36" s="82"/>
      <c r="K36" s="70">
        <v>5</v>
      </c>
      <c r="L36" s="118"/>
      <c r="N36" s="126">
        <f t="shared" si="1"/>
      </c>
      <c r="O36" s="127">
        <f t="shared" si="2"/>
      </c>
      <c r="P36" s="127">
        <f t="shared" si="3"/>
      </c>
      <c r="Q36" s="125">
        <f t="shared" si="4"/>
      </c>
    </row>
    <row r="37" spans="1:17" s="37" customFormat="1" ht="18" customHeight="1">
      <c r="A37" s="27">
        <f t="shared" si="0"/>
        <v>35</v>
      </c>
      <c r="B37" s="27"/>
      <c r="C37" s="27"/>
      <c r="D37" s="37" t="s">
        <v>154</v>
      </c>
      <c r="E37" s="57" t="s">
        <v>57</v>
      </c>
      <c r="F37" s="82"/>
      <c r="G37" s="82"/>
      <c r="H37" s="82"/>
      <c r="I37" s="82"/>
      <c r="J37" s="82"/>
      <c r="K37" s="70" t="s">
        <v>374</v>
      </c>
      <c r="L37" s="118"/>
      <c r="N37" s="126">
        <f t="shared" si="1"/>
      </c>
      <c r="O37" s="127">
        <f t="shared" si="2"/>
      </c>
      <c r="P37" s="127">
        <f t="shared" si="3"/>
      </c>
      <c r="Q37" s="125">
        <f t="shared" si="4"/>
      </c>
    </row>
    <row r="38" spans="1:17" s="37" customFormat="1" ht="18" customHeight="1">
      <c r="A38" s="27">
        <f t="shared" si="0"/>
        <v>36</v>
      </c>
      <c r="B38" s="27"/>
      <c r="C38" s="27"/>
      <c r="D38" s="37" t="s">
        <v>149</v>
      </c>
      <c r="E38" s="226" t="s">
        <v>57</v>
      </c>
      <c r="F38" s="82"/>
      <c r="G38" s="82"/>
      <c r="H38" s="82"/>
      <c r="I38" s="82"/>
      <c r="J38" s="82"/>
      <c r="K38" s="70" t="s">
        <v>374</v>
      </c>
      <c r="L38" s="117"/>
      <c r="N38" s="126">
        <f t="shared" si="1"/>
      </c>
      <c r="O38" s="127">
        <f t="shared" si="2"/>
      </c>
      <c r="P38" s="127">
        <f t="shared" si="3"/>
      </c>
      <c r="Q38" s="125">
        <f t="shared" si="4"/>
      </c>
    </row>
    <row r="39" spans="1:17" s="37" customFormat="1" ht="18" customHeight="1">
      <c r="A39" s="27">
        <f t="shared" si="0"/>
        <v>37</v>
      </c>
      <c r="B39" s="27"/>
      <c r="C39" s="97"/>
      <c r="D39" s="37" t="s">
        <v>153</v>
      </c>
      <c r="E39" s="74" t="s">
        <v>57</v>
      </c>
      <c r="F39" s="82"/>
      <c r="G39" s="82"/>
      <c r="H39" s="82"/>
      <c r="I39" s="82"/>
      <c r="J39" s="82"/>
      <c r="K39" s="70" t="s">
        <v>374</v>
      </c>
      <c r="L39" s="117"/>
      <c r="N39" s="126">
        <f t="shared" si="1"/>
      </c>
      <c r="O39" s="127">
        <f t="shared" si="2"/>
      </c>
      <c r="P39" s="127">
        <f t="shared" si="3"/>
      </c>
      <c r="Q39" s="125">
        <f t="shared" si="4"/>
      </c>
    </row>
    <row r="40" spans="1:17" s="37" customFormat="1" ht="18" customHeight="1">
      <c r="A40" s="27">
        <f t="shared" si="0"/>
        <v>38</v>
      </c>
      <c r="B40" s="27"/>
      <c r="C40" s="27"/>
      <c r="D40" s="37" t="s">
        <v>160</v>
      </c>
      <c r="E40" s="250" t="s">
        <v>50</v>
      </c>
      <c r="F40" s="82"/>
      <c r="G40" s="82"/>
      <c r="H40" s="82"/>
      <c r="I40" s="82"/>
      <c r="J40" s="82"/>
      <c r="K40" s="70" t="s">
        <v>374</v>
      </c>
      <c r="L40" s="117"/>
      <c r="N40" s="126">
        <f t="shared" si="1"/>
      </c>
      <c r="O40" s="127">
        <f t="shared" si="2"/>
      </c>
      <c r="P40" s="127">
        <f t="shared" si="3"/>
      </c>
      <c r="Q40" s="125">
        <f t="shared" si="4"/>
      </c>
    </row>
    <row r="41" spans="1:17" s="37" customFormat="1" ht="18" customHeight="1">
      <c r="A41" s="27">
        <f t="shared" si="0"/>
        <v>39</v>
      </c>
      <c r="B41" s="27"/>
      <c r="C41" s="27" t="s">
        <v>65</v>
      </c>
      <c r="D41" s="37" t="s">
        <v>159</v>
      </c>
      <c r="E41" s="250" t="s">
        <v>50</v>
      </c>
      <c r="F41" s="27">
        <v>7</v>
      </c>
      <c r="G41" s="27">
        <v>8</v>
      </c>
      <c r="H41" s="27">
        <v>8</v>
      </c>
      <c r="I41" s="27">
        <v>4</v>
      </c>
      <c r="J41" s="27"/>
      <c r="K41" s="70">
        <v>27</v>
      </c>
      <c r="L41" s="117"/>
      <c r="N41" s="126">
        <f t="shared" si="1"/>
      </c>
      <c r="O41" s="127">
        <f t="shared" si="2"/>
      </c>
      <c r="P41" s="127">
        <f t="shared" si="3"/>
      </c>
      <c r="Q41" s="125">
        <f t="shared" si="4"/>
      </c>
    </row>
    <row r="42" spans="1:17" s="37" customFormat="1" ht="18" customHeight="1">
      <c r="A42" s="27">
        <f t="shared" si="0"/>
        <v>40</v>
      </c>
      <c r="B42" s="27"/>
      <c r="C42" s="27"/>
      <c r="D42" s="37" t="s">
        <v>168</v>
      </c>
      <c r="E42" s="250" t="s">
        <v>50</v>
      </c>
      <c r="F42" s="82">
        <v>7</v>
      </c>
      <c r="G42" s="82">
        <v>6</v>
      </c>
      <c r="H42" s="82">
        <v>8</v>
      </c>
      <c r="I42" s="82">
        <v>8</v>
      </c>
      <c r="J42" s="82"/>
      <c r="K42" s="70">
        <v>29</v>
      </c>
      <c r="L42" s="117"/>
      <c r="N42" s="126">
        <f t="shared" si="1"/>
      </c>
      <c r="O42" s="127">
        <f t="shared" si="2"/>
      </c>
      <c r="P42" s="127">
        <f t="shared" si="3"/>
      </c>
      <c r="Q42" s="125">
        <f t="shared" si="4"/>
      </c>
    </row>
    <row r="43" spans="1:17" s="37" customFormat="1" ht="18" customHeight="1">
      <c r="A43" s="27">
        <f t="shared" si="0"/>
        <v>41</v>
      </c>
      <c r="B43" s="27"/>
      <c r="C43" s="27"/>
      <c r="D43" s="37" t="s">
        <v>165</v>
      </c>
      <c r="E43" s="250" t="s">
        <v>50</v>
      </c>
      <c r="F43" s="82">
        <v>3</v>
      </c>
      <c r="G43" s="82"/>
      <c r="H43" s="82">
        <v>4</v>
      </c>
      <c r="I43" s="82">
        <v>3</v>
      </c>
      <c r="J43" s="82"/>
      <c r="K43" s="70">
        <v>10</v>
      </c>
      <c r="L43" s="117"/>
      <c r="N43" s="126">
        <f t="shared" si="1"/>
      </c>
      <c r="O43" s="127">
        <f t="shared" si="2"/>
      </c>
      <c r="P43" s="127">
        <f t="shared" si="3"/>
      </c>
      <c r="Q43" s="125">
        <f t="shared" si="4"/>
      </c>
    </row>
    <row r="44" spans="1:17" s="37" customFormat="1" ht="18" customHeight="1">
      <c r="A44" s="27">
        <f t="shared" si="0"/>
        <v>42</v>
      </c>
      <c r="B44" s="27"/>
      <c r="C44" s="27"/>
      <c r="D44" s="37" t="s">
        <v>169</v>
      </c>
      <c r="E44" s="250" t="s">
        <v>50</v>
      </c>
      <c r="F44" s="82">
        <v>8</v>
      </c>
      <c r="G44" s="82">
        <v>7</v>
      </c>
      <c r="H44" s="82">
        <v>4</v>
      </c>
      <c r="I44" s="82">
        <v>8</v>
      </c>
      <c r="J44" s="82"/>
      <c r="K44" s="70">
        <v>27</v>
      </c>
      <c r="L44" s="117"/>
      <c r="N44" s="126">
        <f t="shared" si="1"/>
      </c>
      <c r="O44" s="127">
        <f t="shared" si="2"/>
      </c>
      <c r="P44" s="127">
        <f t="shared" si="3"/>
      </c>
      <c r="Q44" s="125">
        <f t="shared" si="4"/>
      </c>
    </row>
    <row r="45" spans="1:17" s="37" customFormat="1" ht="18" customHeight="1">
      <c r="A45" s="27">
        <f t="shared" si="0"/>
        <v>43</v>
      </c>
      <c r="B45" s="27"/>
      <c r="C45" s="27"/>
      <c r="D45" s="37" t="s">
        <v>167</v>
      </c>
      <c r="E45" s="250" t="s">
        <v>50</v>
      </c>
      <c r="F45" s="82"/>
      <c r="G45" s="82">
        <v>1</v>
      </c>
      <c r="H45" s="82">
        <v>6</v>
      </c>
      <c r="I45" s="82">
        <v>5</v>
      </c>
      <c r="J45" s="82"/>
      <c r="K45" s="70">
        <v>12</v>
      </c>
      <c r="L45" s="117"/>
      <c r="N45" s="126">
        <f t="shared" si="1"/>
      </c>
      <c r="O45" s="127">
        <f t="shared" si="2"/>
      </c>
      <c r="P45" s="127">
        <f t="shared" si="3"/>
      </c>
      <c r="Q45" s="125">
        <f t="shared" si="4"/>
      </c>
    </row>
    <row r="46" spans="1:17" s="37" customFormat="1" ht="18" customHeight="1">
      <c r="A46" s="27">
        <f t="shared" si="0"/>
        <v>44</v>
      </c>
      <c r="B46" s="27"/>
      <c r="C46" s="27" t="s">
        <v>65</v>
      </c>
      <c r="D46" s="37" t="s">
        <v>156</v>
      </c>
      <c r="E46" s="250" t="s">
        <v>50</v>
      </c>
      <c r="F46" s="82">
        <v>0</v>
      </c>
      <c r="G46" s="82">
        <v>8</v>
      </c>
      <c r="H46" s="82">
        <v>8</v>
      </c>
      <c r="I46" s="82">
        <v>4</v>
      </c>
      <c r="J46" s="82"/>
      <c r="K46" s="70">
        <v>20</v>
      </c>
      <c r="L46" s="117"/>
      <c r="N46" s="126">
        <f t="shared" si="1"/>
      </c>
      <c r="O46" s="127">
        <f t="shared" si="2"/>
      </c>
      <c r="P46" s="127">
        <f t="shared" si="3"/>
      </c>
      <c r="Q46" s="125">
        <f t="shared" si="4"/>
      </c>
    </row>
    <row r="47" spans="1:17" s="37" customFormat="1" ht="18" customHeight="1">
      <c r="A47" s="27">
        <f t="shared" si="0"/>
        <v>45</v>
      </c>
      <c r="B47" s="27"/>
      <c r="C47" s="116" t="s">
        <v>65</v>
      </c>
      <c r="D47" s="37" t="s">
        <v>155</v>
      </c>
      <c r="E47" s="250" t="s">
        <v>50</v>
      </c>
      <c r="F47" s="27"/>
      <c r="G47" s="27"/>
      <c r="H47" s="27"/>
      <c r="I47" s="27"/>
      <c r="J47" s="27"/>
      <c r="K47" s="70" t="s">
        <v>374</v>
      </c>
      <c r="L47" s="117"/>
      <c r="N47" s="126">
        <f t="shared" si="1"/>
      </c>
      <c r="O47" s="127">
        <f t="shared" si="2"/>
      </c>
      <c r="P47" s="127">
        <f t="shared" si="3"/>
      </c>
      <c r="Q47" s="125">
        <f t="shared" si="4"/>
      </c>
    </row>
    <row r="48" spans="1:17" s="37" customFormat="1" ht="18" customHeight="1">
      <c r="A48" s="27">
        <f t="shared" si="0"/>
        <v>46</v>
      </c>
      <c r="B48" s="27"/>
      <c r="C48" s="97"/>
      <c r="D48" s="37" t="s">
        <v>161</v>
      </c>
      <c r="E48" s="250" t="s">
        <v>50</v>
      </c>
      <c r="F48" s="82">
        <v>6</v>
      </c>
      <c r="G48" s="82">
        <v>5</v>
      </c>
      <c r="H48" s="82">
        <v>7</v>
      </c>
      <c r="I48" s="82"/>
      <c r="J48" s="82"/>
      <c r="K48" s="70">
        <v>18</v>
      </c>
      <c r="L48" s="117"/>
      <c r="N48" s="126">
        <f t="shared" si="1"/>
      </c>
      <c r="O48" s="127">
        <f t="shared" si="2"/>
      </c>
      <c r="P48" s="127">
        <f t="shared" si="3"/>
      </c>
      <c r="Q48" s="125">
        <f t="shared" si="4"/>
      </c>
    </row>
    <row r="49" spans="1:17" s="37" customFormat="1" ht="18" customHeight="1">
      <c r="A49" s="27">
        <f t="shared" si="0"/>
        <v>47</v>
      </c>
      <c r="B49" s="27"/>
      <c r="C49" s="27" t="s">
        <v>65</v>
      </c>
      <c r="D49" s="37" t="s">
        <v>363</v>
      </c>
      <c r="E49" s="248" t="s">
        <v>50</v>
      </c>
      <c r="F49" s="82">
        <v>7</v>
      </c>
      <c r="G49" s="82"/>
      <c r="H49" s="82"/>
      <c r="I49" s="82"/>
      <c r="J49" s="82"/>
      <c r="K49" s="70">
        <v>7</v>
      </c>
      <c r="L49" s="117"/>
      <c r="N49" s="126">
        <f t="shared" si="1"/>
      </c>
      <c r="O49" s="127">
        <f t="shared" si="2"/>
      </c>
      <c r="P49" s="127">
        <f t="shared" si="3"/>
      </c>
      <c r="Q49" s="125">
        <f t="shared" si="4"/>
      </c>
    </row>
    <row r="50" spans="1:17" s="37" customFormat="1" ht="18" customHeight="1">
      <c r="A50" s="27">
        <f t="shared" si="0"/>
        <v>48</v>
      </c>
      <c r="B50" s="27"/>
      <c r="C50" s="97"/>
      <c r="D50" s="37" t="s">
        <v>164</v>
      </c>
      <c r="E50" s="250" t="s">
        <v>50</v>
      </c>
      <c r="F50" s="82">
        <v>8</v>
      </c>
      <c r="G50" s="82">
        <v>8</v>
      </c>
      <c r="H50" s="82">
        <v>8</v>
      </c>
      <c r="I50" s="82">
        <v>6</v>
      </c>
      <c r="J50" s="82"/>
      <c r="K50" s="70">
        <v>30</v>
      </c>
      <c r="L50" s="117"/>
      <c r="N50" s="126">
        <f t="shared" si="1"/>
        <v>1</v>
      </c>
      <c r="O50" s="127">
        <f t="shared" si="2"/>
        <v>1</v>
      </c>
      <c r="P50" s="127">
        <f t="shared" si="3"/>
      </c>
      <c r="Q50" s="125">
        <f t="shared" si="4"/>
      </c>
    </row>
    <row r="51" spans="1:17" s="37" customFormat="1" ht="18" customHeight="1">
      <c r="A51" s="27">
        <f t="shared" si="0"/>
        <v>49</v>
      </c>
      <c r="B51" s="27"/>
      <c r="C51" s="27"/>
      <c r="D51" s="37" t="s">
        <v>157</v>
      </c>
      <c r="E51" s="250" t="s">
        <v>50</v>
      </c>
      <c r="F51" s="70"/>
      <c r="G51" s="70"/>
      <c r="H51" s="70"/>
      <c r="I51" s="70"/>
      <c r="J51" s="70"/>
      <c r="K51" s="70" t="s">
        <v>374</v>
      </c>
      <c r="L51" s="117"/>
      <c r="N51" s="126">
        <f t="shared" si="1"/>
      </c>
      <c r="O51" s="127">
        <f t="shared" si="2"/>
      </c>
      <c r="P51" s="127">
        <f t="shared" si="3"/>
      </c>
      <c r="Q51" s="125">
        <f t="shared" si="4"/>
      </c>
    </row>
    <row r="52" spans="1:17" ht="18" customHeight="1">
      <c r="A52" s="27">
        <f t="shared" si="0"/>
        <v>50</v>
      </c>
      <c r="B52" s="27"/>
      <c r="C52" s="27"/>
      <c r="D52" s="37" t="s">
        <v>162</v>
      </c>
      <c r="E52" s="250" t="s">
        <v>50</v>
      </c>
      <c r="F52" s="82">
        <v>5</v>
      </c>
      <c r="G52" s="82">
        <v>7</v>
      </c>
      <c r="H52" s="82">
        <v>7</v>
      </c>
      <c r="I52" s="82">
        <v>7</v>
      </c>
      <c r="K52" s="70">
        <v>26</v>
      </c>
      <c r="N52" s="126">
        <f t="shared" si="1"/>
      </c>
      <c r="O52" s="127">
        <f t="shared" si="2"/>
      </c>
      <c r="P52" s="127">
        <f t="shared" si="3"/>
      </c>
      <c r="Q52" s="125">
        <f t="shared" si="4"/>
      </c>
    </row>
    <row r="53" spans="1:17" ht="18" customHeight="1">
      <c r="A53" s="27">
        <f t="shared" si="0"/>
        <v>51</v>
      </c>
      <c r="B53" s="27"/>
      <c r="C53" s="27"/>
      <c r="D53" s="37" t="s">
        <v>166</v>
      </c>
      <c r="E53" s="250" t="s">
        <v>50</v>
      </c>
      <c r="F53" s="82">
        <v>8</v>
      </c>
      <c r="G53" s="82">
        <v>8</v>
      </c>
      <c r="H53" s="82">
        <v>8</v>
      </c>
      <c r="I53" s="232">
        <v>7</v>
      </c>
      <c r="K53" s="70">
        <v>31</v>
      </c>
      <c r="N53" s="126">
        <f t="shared" si="1"/>
        <v>1</v>
      </c>
      <c r="O53" s="127">
        <f t="shared" si="2"/>
        <v>1</v>
      </c>
      <c r="P53" s="127">
        <f t="shared" si="3"/>
      </c>
      <c r="Q53" s="125">
        <f t="shared" si="4"/>
      </c>
    </row>
    <row r="54" spans="1:17" ht="18" customHeight="1">
      <c r="A54" s="27">
        <f t="shared" si="0"/>
        <v>52</v>
      </c>
      <c r="B54" s="27"/>
      <c r="C54" s="27"/>
      <c r="D54" s="37" t="s">
        <v>163</v>
      </c>
      <c r="E54" s="250" t="s">
        <v>50</v>
      </c>
      <c r="F54" s="72">
        <v>8</v>
      </c>
      <c r="G54" s="27">
        <v>8</v>
      </c>
      <c r="H54" s="27">
        <v>8</v>
      </c>
      <c r="I54" s="27">
        <v>6</v>
      </c>
      <c r="J54" s="27"/>
      <c r="K54" s="70">
        <v>30</v>
      </c>
      <c r="N54" s="126">
        <f t="shared" si="1"/>
        <v>1</v>
      </c>
      <c r="O54" s="127">
        <f t="shared" si="2"/>
        <v>1</v>
      </c>
      <c r="P54" s="127">
        <f t="shared" si="3"/>
      </c>
      <c r="Q54" s="125">
        <f t="shared" si="4"/>
      </c>
    </row>
    <row r="55" spans="1:17" ht="18" customHeight="1">
      <c r="A55" s="27">
        <f t="shared" si="0"/>
        <v>53</v>
      </c>
      <c r="B55" s="27"/>
      <c r="C55" s="27"/>
      <c r="D55" s="37" t="s">
        <v>158</v>
      </c>
      <c r="E55" s="250" t="s">
        <v>50</v>
      </c>
      <c r="F55" s="82">
        <v>2</v>
      </c>
      <c r="G55" s="82">
        <v>5</v>
      </c>
      <c r="H55" s="82">
        <v>3</v>
      </c>
      <c r="I55" s="82">
        <v>4</v>
      </c>
      <c r="K55" s="70">
        <v>14</v>
      </c>
      <c r="N55" s="126">
        <f t="shared" si="1"/>
      </c>
      <c r="O55" s="127">
        <f t="shared" si="2"/>
      </c>
      <c r="P55" s="127">
        <f t="shared" si="3"/>
      </c>
      <c r="Q55" s="125">
        <f t="shared" si="4"/>
      </c>
    </row>
    <row r="56" spans="1:17" ht="18" customHeight="1">
      <c r="A56" s="27">
        <f t="shared" si="0"/>
        <v>54</v>
      </c>
      <c r="B56" s="27"/>
      <c r="C56" s="27"/>
      <c r="D56" s="37" t="s">
        <v>172</v>
      </c>
      <c r="E56" s="226" t="s">
        <v>276</v>
      </c>
      <c r="F56" s="82">
        <v>7</v>
      </c>
      <c r="G56" s="82">
        <v>4</v>
      </c>
      <c r="K56" s="70">
        <v>11</v>
      </c>
      <c r="M56" s="251" t="s">
        <v>361</v>
      </c>
      <c r="N56" s="126">
        <f t="shared" si="1"/>
      </c>
      <c r="O56" s="127">
        <f t="shared" si="2"/>
      </c>
      <c r="P56" s="127">
        <f t="shared" si="3"/>
      </c>
      <c r="Q56" s="125">
        <f t="shared" si="4"/>
      </c>
    </row>
    <row r="57" spans="1:17" ht="18" customHeight="1">
      <c r="A57" s="27">
        <f t="shared" si="0"/>
        <v>55</v>
      </c>
      <c r="B57" s="27"/>
      <c r="C57" s="97"/>
      <c r="D57" s="37" t="s">
        <v>70</v>
      </c>
      <c r="E57" s="226" t="s">
        <v>276</v>
      </c>
      <c r="F57" s="82">
        <v>8</v>
      </c>
      <c r="G57" s="82">
        <v>8</v>
      </c>
      <c r="H57" s="82">
        <v>6</v>
      </c>
      <c r="I57" s="82">
        <v>3</v>
      </c>
      <c r="K57" s="70">
        <v>25</v>
      </c>
      <c r="N57" s="126">
        <f t="shared" si="1"/>
        <v>1</v>
      </c>
      <c r="O57" s="127">
        <f t="shared" si="2"/>
      </c>
      <c r="P57" s="127">
        <f t="shared" si="3"/>
      </c>
      <c r="Q57" s="125">
        <f t="shared" si="4"/>
      </c>
    </row>
    <row r="58" spans="1:17" ht="18" customHeight="1">
      <c r="A58" s="27">
        <f t="shared" si="0"/>
        <v>56</v>
      </c>
      <c r="B58" s="27"/>
      <c r="C58" s="27"/>
      <c r="D58" s="37" t="s">
        <v>175</v>
      </c>
      <c r="E58" s="226" t="s">
        <v>276</v>
      </c>
      <c r="F58" s="82">
        <v>7</v>
      </c>
      <c r="G58" s="82">
        <v>5</v>
      </c>
      <c r="H58" s="82">
        <v>5</v>
      </c>
      <c r="I58" s="82">
        <v>5</v>
      </c>
      <c r="K58" s="70">
        <v>22</v>
      </c>
      <c r="N58" s="126">
        <f t="shared" si="1"/>
      </c>
      <c r="O58" s="127">
        <f t="shared" si="2"/>
      </c>
      <c r="P58" s="127">
        <f t="shared" si="3"/>
      </c>
      <c r="Q58" s="125">
        <f t="shared" si="4"/>
      </c>
    </row>
    <row r="59" spans="1:17" ht="18" customHeight="1">
      <c r="A59" s="27">
        <f t="shared" si="0"/>
        <v>57</v>
      </c>
      <c r="B59" s="27"/>
      <c r="C59" s="27"/>
      <c r="D59" s="37" t="s">
        <v>364</v>
      </c>
      <c r="E59" s="226" t="s">
        <v>276</v>
      </c>
      <c r="F59" s="82">
        <v>7</v>
      </c>
      <c r="K59" s="70">
        <v>7</v>
      </c>
      <c r="N59" s="126">
        <f t="shared" si="1"/>
      </c>
      <c r="O59" s="127">
        <f t="shared" si="2"/>
      </c>
      <c r="P59" s="127">
        <f t="shared" si="3"/>
      </c>
      <c r="Q59" s="125">
        <f t="shared" si="4"/>
      </c>
    </row>
    <row r="60" spans="1:17" ht="18" customHeight="1">
      <c r="A60" s="27">
        <f t="shared" si="0"/>
        <v>58</v>
      </c>
      <c r="B60" s="27"/>
      <c r="C60" s="27"/>
      <c r="D60" s="37" t="s">
        <v>171</v>
      </c>
      <c r="E60" s="226" t="s">
        <v>276</v>
      </c>
      <c r="F60" s="82">
        <v>8</v>
      </c>
      <c r="G60" s="82">
        <v>8</v>
      </c>
      <c r="H60" s="82">
        <v>8</v>
      </c>
      <c r="I60" s="82">
        <v>6</v>
      </c>
      <c r="K60" s="70">
        <v>30</v>
      </c>
      <c r="M60" s="251" t="s">
        <v>361</v>
      </c>
      <c r="N60" s="126">
        <f t="shared" si="1"/>
        <v>1</v>
      </c>
      <c r="O60" s="127">
        <f t="shared" si="2"/>
        <v>1</v>
      </c>
      <c r="P60" s="127">
        <f t="shared" si="3"/>
      </c>
      <c r="Q60" s="125">
        <f t="shared" si="4"/>
      </c>
    </row>
    <row r="61" spans="1:17" ht="18" customHeight="1">
      <c r="A61" s="27">
        <f t="shared" si="0"/>
        <v>59</v>
      </c>
      <c r="B61" s="27"/>
      <c r="C61" s="27"/>
      <c r="D61" s="35" t="s">
        <v>138</v>
      </c>
      <c r="E61" s="226" t="s">
        <v>276</v>
      </c>
      <c r="F61" s="82">
        <v>4</v>
      </c>
      <c r="K61" s="70">
        <v>4</v>
      </c>
      <c r="N61" s="126">
        <f t="shared" si="1"/>
      </c>
      <c r="O61" s="127">
        <f t="shared" si="2"/>
      </c>
      <c r="P61" s="127">
        <f t="shared" si="3"/>
      </c>
      <c r="Q61" s="125">
        <f t="shared" si="4"/>
      </c>
    </row>
    <row r="62" spans="1:17" ht="18" customHeight="1">
      <c r="A62" s="27">
        <f t="shared" si="0"/>
        <v>60</v>
      </c>
      <c r="B62" s="27"/>
      <c r="C62" s="27"/>
      <c r="D62" s="37" t="s">
        <v>266</v>
      </c>
      <c r="E62" s="226" t="s">
        <v>276</v>
      </c>
      <c r="F62" s="82">
        <v>8</v>
      </c>
      <c r="G62" s="82">
        <v>5</v>
      </c>
      <c r="I62" s="82">
        <v>5</v>
      </c>
      <c r="K62" s="70">
        <v>18</v>
      </c>
      <c r="N62" s="126">
        <f t="shared" si="1"/>
      </c>
      <c r="O62" s="127">
        <f t="shared" si="2"/>
      </c>
      <c r="P62" s="127">
        <f t="shared" si="3"/>
      </c>
      <c r="Q62" s="125">
        <f t="shared" si="4"/>
      </c>
    </row>
    <row r="63" spans="1:17" ht="18" customHeight="1">
      <c r="A63" s="27">
        <f t="shared" si="0"/>
        <v>61</v>
      </c>
      <c r="B63" s="27"/>
      <c r="C63" s="27"/>
      <c r="D63" s="37" t="s">
        <v>365</v>
      </c>
      <c r="E63" s="226" t="s">
        <v>276</v>
      </c>
      <c r="F63" s="82">
        <v>3</v>
      </c>
      <c r="K63" s="70">
        <v>3</v>
      </c>
      <c r="N63" s="126">
        <f t="shared" si="1"/>
      </c>
      <c r="O63" s="127">
        <f t="shared" si="2"/>
      </c>
      <c r="P63" s="127">
        <f t="shared" si="3"/>
      </c>
      <c r="Q63" s="125">
        <f t="shared" si="4"/>
      </c>
    </row>
    <row r="64" spans="1:17" ht="18" customHeight="1">
      <c r="A64" s="27">
        <f t="shared" si="0"/>
        <v>62</v>
      </c>
      <c r="B64" s="27"/>
      <c r="C64" s="97"/>
      <c r="D64" s="37" t="s">
        <v>173</v>
      </c>
      <c r="E64" s="226" t="s">
        <v>276</v>
      </c>
      <c r="F64" s="82">
        <v>7</v>
      </c>
      <c r="G64" s="82">
        <v>7</v>
      </c>
      <c r="I64" s="82">
        <v>7</v>
      </c>
      <c r="K64" s="70">
        <v>21</v>
      </c>
      <c r="N64" s="126">
        <f t="shared" si="1"/>
      </c>
      <c r="O64" s="127">
        <f t="shared" si="2"/>
      </c>
      <c r="P64" s="127">
        <f t="shared" si="3"/>
      </c>
      <c r="Q64" s="125">
        <f t="shared" si="4"/>
      </c>
    </row>
    <row r="65" spans="1:17" ht="18" customHeight="1">
      <c r="A65" s="27">
        <f t="shared" si="0"/>
        <v>63</v>
      </c>
      <c r="B65" s="27"/>
      <c r="C65" s="27"/>
      <c r="D65" s="35" t="s">
        <v>139</v>
      </c>
      <c r="E65" s="226" t="s">
        <v>276</v>
      </c>
      <c r="F65" s="82">
        <v>8</v>
      </c>
      <c r="G65" s="82">
        <v>8</v>
      </c>
      <c r="H65" s="82">
        <v>8</v>
      </c>
      <c r="K65" s="70">
        <v>24</v>
      </c>
      <c r="N65" s="126">
        <f t="shared" si="1"/>
        <v>1</v>
      </c>
      <c r="O65" s="127">
        <f t="shared" si="2"/>
        <v>1</v>
      </c>
      <c r="P65" s="127">
        <f t="shared" si="3"/>
      </c>
      <c r="Q65" s="125">
        <f t="shared" si="4"/>
      </c>
    </row>
    <row r="66" spans="1:17" ht="18" customHeight="1">
      <c r="A66" s="27">
        <f t="shared" si="0"/>
        <v>64</v>
      </c>
      <c r="B66" s="27"/>
      <c r="C66" s="27" t="s">
        <v>65</v>
      </c>
      <c r="D66" s="35" t="s">
        <v>140</v>
      </c>
      <c r="E66" s="226" t="s">
        <v>276</v>
      </c>
      <c r="F66" s="82">
        <v>6</v>
      </c>
      <c r="G66" s="82">
        <v>6</v>
      </c>
      <c r="H66" s="82">
        <v>7</v>
      </c>
      <c r="I66" s="82">
        <v>7</v>
      </c>
      <c r="K66" s="70">
        <v>26</v>
      </c>
      <c r="N66" s="126">
        <f t="shared" si="1"/>
      </c>
      <c r="O66" s="127">
        <f t="shared" si="2"/>
      </c>
      <c r="P66" s="127">
        <f t="shared" si="3"/>
      </c>
      <c r="Q66" s="125">
        <f t="shared" si="4"/>
      </c>
    </row>
    <row r="67" spans="1:17" ht="18" customHeight="1">
      <c r="A67" s="27">
        <f t="shared" si="0"/>
        <v>65</v>
      </c>
      <c r="B67" s="27"/>
      <c r="C67" s="27"/>
      <c r="D67" s="36" t="s">
        <v>170</v>
      </c>
      <c r="E67" s="226" t="s">
        <v>276</v>
      </c>
      <c r="F67" s="82">
        <v>6</v>
      </c>
      <c r="G67" s="82">
        <v>8</v>
      </c>
      <c r="H67" s="82">
        <v>8</v>
      </c>
      <c r="I67" s="82">
        <v>8</v>
      </c>
      <c r="K67" s="70">
        <v>30</v>
      </c>
      <c r="N67" s="126">
        <f t="shared" si="1"/>
      </c>
      <c r="O67" s="127">
        <f t="shared" si="2"/>
      </c>
      <c r="P67" s="127">
        <f t="shared" si="3"/>
      </c>
      <c r="Q67" s="125">
        <f t="shared" si="4"/>
      </c>
    </row>
    <row r="68" spans="1:17" ht="18" customHeight="1">
      <c r="A68" s="27">
        <f t="shared" si="0"/>
        <v>66</v>
      </c>
      <c r="B68" s="27"/>
      <c r="C68" s="27"/>
      <c r="D68" s="36" t="s">
        <v>174</v>
      </c>
      <c r="E68" s="226" t="s">
        <v>276</v>
      </c>
      <c r="F68" s="70">
        <v>8</v>
      </c>
      <c r="G68" s="70">
        <v>8</v>
      </c>
      <c r="H68" s="70">
        <v>8</v>
      </c>
      <c r="I68" s="70">
        <v>8</v>
      </c>
      <c r="J68" s="70"/>
      <c r="K68" s="70">
        <v>32</v>
      </c>
      <c r="N68" s="126">
        <f t="shared" si="1"/>
        <v>1</v>
      </c>
      <c r="O68" s="127">
        <f t="shared" si="2"/>
        <v>1</v>
      </c>
      <c r="P68" s="127">
        <f t="shared" si="3"/>
        <v>1</v>
      </c>
      <c r="Q68" s="125">
        <f t="shared" si="4"/>
      </c>
    </row>
    <row r="69" spans="1:17" ht="18" customHeight="1">
      <c r="A69" s="27">
        <f aca="true" t="shared" si="5" ref="A69:A132">+A68+1</f>
        <v>67</v>
      </c>
      <c r="B69" s="27"/>
      <c r="C69" s="27"/>
      <c r="D69" s="35" t="s">
        <v>176</v>
      </c>
      <c r="E69" s="248" t="s">
        <v>53</v>
      </c>
      <c r="F69" s="82">
        <v>7</v>
      </c>
      <c r="G69" s="82">
        <v>6</v>
      </c>
      <c r="K69" s="70">
        <v>13</v>
      </c>
      <c r="N69" s="126">
        <f t="shared" si="1"/>
      </c>
      <c r="O69" s="127">
        <f t="shared" si="2"/>
      </c>
      <c r="P69" s="127">
        <f t="shared" si="3"/>
      </c>
      <c r="Q69" s="125">
        <f t="shared" si="4"/>
      </c>
    </row>
    <row r="70" spans="1:17" ht="18" customHeight="1">
      <c r="A70" s="27">
        <f t="shared" si="5"/>
        <v>68</v>
      </c>
      <c r="B70" s="27"/>
      <c r="C70" s="27"/>
      <c r="D70" s="36" t="s">
        <v>177</v>
      </c>
      <c r="E70" s="248" t="s">
        <v>53</v>
      </c>
      <c r="G70" s="82">
        <v>7</v>
      </c>
      <c r="K70" s="70">
        <v>7</v>
      </c>
      <c r="N70" s="126">
        <f t="shared" si="1"/>
      </c>
      <c r="O70" s="127">
        <f t="shared" si="2"/>
      </c>
      <c r="P70" s="127">
        <f t="shared" si="3"/>
      </c>
      <c r="Q70" s="125">
        <f t="shared" si="4"/>
      </c>
    </row>
    <row r="71" spans="1:17" ht="18" customHeight="1">
      <c r="A71" s="27">
        <f t="shared" si="5"/>
        <v>69</v>
      </c>
      <c r="B71" s="27"/>
      <c r="C71" s="27"/>
      <c r="D71" s="36" t="s">
        <v>99</v>
      </c>
      <c r="E71" s="248" t="s">
        <v>53</v>
      </c>
      <c r="F71" s="82">
        <v>2</v>
      </c>
      <c r="G71" s="82">
        <v>8</v>
      </c>
      <c r="H71" s="82">
        <v>3</v>
      </c>
      <c r="I71" s="82">
        <v>5</v>
      </c>
      <c r="K71" s="70">
        <v>18</v>
      </c>
      <c r="N71" s="126">
        <f t="shared" si="1"/>
      </c>
      <c r="O71" s="127">
        <f t="shared" si="2"/>
      </c>
      <c r="P71" s="127">
        <f t="shared" si="3"/>
      </c>
      <c r="Q71" s="125">
        <f t="shared" si="4"/>
      </c>
    </row>
    <row r="72" spans="1:17" ht="18" customHeight="1">
      <c r="A72" s="27">
        <f t="shared" si="5"/>
        <v>70</v>
      </c>
      <c r="B72" s="27"/>
      <c r="C72" s="27"/>
      <c r="D72" s="35" t="s">
        <v>178</v>
      </c>
      <c r="E72" s="248" t="s">
        <v>53</v>
      </c>
      <c r="F72" s="82">
        <v>7</v>
      </c>
      <c r="G72" s="82">
        <v>7</v>
      </c>
      <c r="K72" s="70">
        <v>14</v>
      </c>
      <c r="N72" s="126">
        <f aca="true" t="shared" si="6" ref="N72:N135">IF(F72+G72=16,1,"")</f>
      </c>
      <c r="O72" s="127">
        <f aca="true" t="shared" si="7" ref="O72:O135">IF(F72+G72+H72=24,1,"")</f>
      </c>
      <c r="P72" s="127">
        <f aca="true" t="shared" si="8" ref="P72:P135">IF(F72+G72+H72+I72=32,1,"")</f>
      </c>
      <c r="Q72" s="125">
        <f aca="true" t="shared" si="9" ref="Q72:Q135">IF(F72+G72+H72+I72+J72=40,1,"")</f>
      </c>
    </row>
    <row r="73" spans="1:17" ht="18" customHeight="1">
      <c r="A73" s="27">
        <f t="shared" si="5"/>
        <v>71</v>
      </c>
      <c r="B73" s="27"/>
      <c r="C73" s="27"/>
      <c r="D73" s="35" t="s">
        <v>75</v>
      </c>
      <c r="E73" s="248" t="s">
        <v>53</v>
      </c>
      <c r="K73" s="70" t="s">
        <v>374</v>
      </c>
      <c r="N73" s="126">
        <f t="shared" si="6"/>
      </c>
      <c r="O73" s="127">
        <f t="shared" si="7"/>
      </c>
      <c r="P73" s="127">
        <f t="shared" si="8"/>
      </c>
      <c r="Q73" s="125">
        <f t="shared" si="9"/>
      </c>
    </row>
    <row r="74" spans="1:17" ht="18" customHeight="1">
      <c r="A74" s="27">
        <f t="shared" si="5"/>
        <v>72</v>
      </c>
      <c r="B74" s="27"/>
      <c r="C74" s="27" t="s">
        <v>65</v>
      </c>
      <c r="D74" s="35" t="s">
        <v>254</v>
      </c>
      <c r="E74" s="226" t="s">
        <v>49</v>
      </c>
      <c r="F74" s="70"/>
      <c r="G74" s="70"/>
      <c r="H74" s="70"/>
      <c r="I74" s="70"/>
      <c r="J74" s="70"/>
      <c r="K74" s="70" t="s">
        <v>374</v>
      </c>
      <c r="N74" s="126">
        <f t="shared" si="6"/>
      </c>
      <c r="O74" s="127">
        <f t="shared" si="7"/>
      </c>
      <c r="P74" s="127">
        <f t="shared" si="8"/>
      </c>
      <c r="Q74" s="125">
        <f t="shared" si="9"/>
      </c>
    </row>
    <row r="75" spans="1:17" ht="18" customHeight="1">
      <c r="A75" s="27">
        <f t="shared" si="5"/>
        <v>73</v>
      </c>
      <c r="B75" s="27"/>
      <c r="C75" s="27" t="s">
        <v>65</v>
      </c>
      <c r="D75" s="37" t="s">
        <v>227</v>
      </c>
      <c r="E75" s="226" t="s">
        <v>49</v>
      </c>
      <c r="K75" s="70" t="s">
        <v>374</v>
      </c>
      <c r="N75" s="126">
        <f t="shared" si="6"/>
      </c>
      <c r="O75" s="127">
        <f t="shared" si="7"/>
      </c>
      <c r="P75" s="127">
        <f t="shared" si="8"/>
      </c>
      <c r="Q75" s="125">
        <f t="shared" si="9"/>
      </c>
    </row>
    <row r="76" spans="1:17" ht="18" customHeight="1">
      <c r="A76" s="27">
        <f t="shared" si="5"/>
        <v>74</v>
      </c>
      <c r="B76" s="27"/>
      <c r="C76" s="97"/>
      <c r="D76" s="37" t="s">
        <v>179</v>
      </c>
      <c r="E76" s="226" t="s">
        <v>49</v>
      </c>
      <c r="F76" s="70"/>
      <c r="G76" s="70"/>
      <c r="H76" s="70"/>
      <c r="I76" s="70"/>
      <c r="J76" s="70"/>
      <c r="K76" s="70" t="s">
        <v>374</v>
      </c>
      <c r="N76" s="126">
        <f t="shared" si="6"/>
      </c>
      <c r="O76" s="127">
        <f t="shared" si="7"/>
      </c>
      <c r="P76" s="127">
        <f t="shared" si="8"/>
      </c>
      <c r="Q76" s="125">
        <f t="shared" si="9"/>
      </c>
    </row>
    <row r="77" spans="1:17" ht="18" customHeight="1">
      <c r="A77" s="27">
        <f t="shared" si="5"/>
        <v>75</v>
      </c>
      <c r="B77" s="27"/>
      <c r="C77" s="27"/>
      <c r="D77" s="37" t="s">
        <v>77</v>
      </c>
      <c r="E77" s="226" t="s">
        <v>49</v>
      </c>
      <c r="K77" s="70" t="s">
        <v>374</v>
      </c>
      <c r="N77" s="126">
        <f t="shared" si="6"/>
      </c>
      <c r="O77" s="127">
        <f t="shared" si="7"/>
      </c>
      <c r="P77" s="127">
        <f t="shared" si="8"/>
      </c>
      <c r="Q77" s="125">
        <f t="shared" si="9"/>
      </c>
    </row>
    <row r="78" spans="1:17" ht="18" customHeight="1">
      <c r="A78" s="27">
        <f t="shared" si="5"/>
        <v>76</v>
      </c>
      <c r="B78" s="27"/>
      <c r="C78" s="97"/>
      <c r="D78" s="37" t="s">
        <v>180</v>
      </c>
      <c r="E78" s="226" t="s">
        <v>49</v>
      </c>
      <c r="K78" s="70" t="s">
        <v>374</v>
      </c>
      <c r="N78" s="126">
        <f t="shared" si="6"/>
      </c>
      <c r="O78" s="127">
        <f t="shared" si="7"/>
      </c>
      <c r="P78" s="127">
        <f t="shared" si="8"/>
      </c>
      <c r="Q78" s="125">
        <f t="shared" si="9"/>
      </c>
    </row>
    <row r="79" spans="1:17" ht="18" customHeight="1">
      <c r="A79" s="27">
        <f t="shared" si="5"/>
        <v>77</v>
      </c>
      <c r="B79" s="27"/>
      <c r="C79" s="97"/>
      <c r="D79" s="37" t="s">
        <v>181</v>
      </c>
      <c r="E79" s="226" t="s">
        <v>49</v>
      </c>
      <c r="K79" s="70" t="s">
        <v>374</v>
      </c>
      <c r="N79" s="126">
        <f t="shared" si="6"/>
      </c>
      <c r="O79" s="127">
        <f t="shared" si="7"/>
      </c>
      <c r="P79" s="127">
        <f t="shared" si="8"/>
      </c>
      <c r="Q79" s="125">
        <f t="shared" si="9"/>
      </c>
    </row>
    <row r="80" spans="1:17" ht="18" customHeight="1">
      <c r="A80" s="27">
        <f t="shared" si="5"/>
        <v>78</v>
      </c>
      <c r="B80" s="27"/>
      <c r="C80" s="27" t="s">
        <v>65</v>
      </c>
      <c r="D80" s="35" t="s">
        <v>253</v>
      </c>
      <c r="E80" s="74" t="s">
        <v>49</v>
      </c>
      <c r="K80" s="70" t="s">
        <v>374</v>
      </c>
      <c r="N80" s="126">
        <f t="shared" si="6"/>
      </c>
      <c r="O80" s="127">
        <f t="shared" si="7"/>
      </c>
      <c r="P80" s="127">
        <f t="shared" si="8"/>
      </c>
      <c r="Q80" s="125">
        <f t="shared" si="9"/>
      </c>
    </row>
    <row r="81" spans="1:17" ht="18" customHeight="1">
      <c r="A81" s="27">
        <f t="shared" si="5"/>
        <v>79</v>
      </c>
      <c r="B81" s="27"/>
      <c r="C81" s="27" t="s">
        <v>65</v>
      </c>
      <c r="D81" s="37" t="s">
        <v>305</v>
      </c>
      <c r="E81" s="226" t="s">
        <v>49</v>
      </c>
      <c r="F81" s="70"/>
      <c r="G81" s="70"/>
      <c r="H81" s="70"/>
      <c r="I81" s="70"/>
      <c r="J81" s="70"/>
      <c r="K81" s="70" t="s">
        <v>374</v>
      </c>
      <c r="N81" s="126">
        <f t="shared" si="6"/>
      </c>
      <c r="O81" s="127">
        <f t="shared" si="7"/>
      </c>
      <c r="P81" s="127">
        <f t="shared" si="8"/>
      </c>
      <c r="Q81" s="125">
        <f t="shared" si="9"/>
      </c>
    </row>
    <row r="82" spans="1:17" ht="18" customHeight="1">
      <c r="A82" s="27">
        <f t="shared" si="5"/>
        <v>80</v>
      </c>
      <c r="B82" s="27"/>
      <c r="C82" s="27" t="s">
        <v>65</v>
      </c>
      <c r="D82" s="35" t="s">
        <v>366</v>
      </c>
      <c r="E82" s="248" t="s">
        <v>56</v>
      </c>
      <c r="F82" s="82">
        <v>8</v>
      </c>
      <c r="G82" s="82">
        <v>7</v>
      </c>
      <c r="H82" s="82">
        <v>7</v>
      </c>
      <c r="I82" s="82">
        <v>4</v>
      </c>
      <c r="K82" s="70">
        <v>26</v>
      </c>
      <c r="N82" s="126">
        <f t="shared" si="6"/>
      </c>
      <c r="O82" s="127">
        <f t="shared" si="7"/>
      </c>
      <c r="P82" s="127">
        <f t="shared" si="8"/>
      </c>
      <c r="Q82" s="125">
        <f t="shared" si="9"/>
      </c>
    </row>
    <row r="83" spans="1:17" ht="18" customHeight="1">
      <c r="A83" s="27">
        <f t="shared" si="5"/>
        <v>81</v>
      </c>
      <c r="B83" s="27"/>
      <c r="C83" s="27"/>
      <c r="D83" s="37" t="s">
        <v>187</v>
      </c>
      <c r="E83" s="248" t="s">
        <v>56</v>
      </c>
      <c r="F83" s="82">
        <v>8</v>
      </c>
      <c r="G83" s="82">
        <v>8</v>
      </c>
      <c r="H83" s="82">
        <v>7</v>
      </c>
      <c r="I83" s="82">
        <v>7</v>
      </c>
      <c r="K83" s="70">
        <v>30</v>
      </c>
      <c r="N83" s="126">
        <f t="shared" si="6"/>
        <v>1</v>
      </c>
      <c r="O83" s="127">
        <f t="shared" si="7"/>
      </c>
      <c r="P83" s="127">
        <f t="shared" si="8"/>
      </c>
      <c r="Q83" s="125">
        <f t="shared" si="9"/>
      </c>
    </row>
    <row r="84" spans="1:17" ht="18" customHeight="1">
      <c r="A84" s="27">
        <f t="shared" si="5"/>
        <v>82</v>
      </c>
      <c r="B84" s="27"/>
      <c r="C84" s="27"/>
      <c r="D84" s="37" t="s">
        <v>182</v>
      </c>
      <c r="E84" s="248" t="s">
        <v>56</v>
      </c>
      <c r="F84" s="82">
        <v>7</v>
      </c>
      <c r="G84" s="82">
        <v>6</v>
      </c>
      <c r="H84" s="82">
        <v>8</v>
      </c>
      <c r="I84" s="82">
        <v>3</v>
      </c>
      <c r="K84" s="70">
        <v>24</v>
      </c>
      <c r="N84" s="126">
        <f t="shared" si="6"/>
      </c>
      <c r="O84" s="127">
        <f t="shared" si="7"/>
      </c>
      <c r="P84" s="127">
        <f t="shared" si="8"/>
      </c>
      <c r="Q84" s="125">
        <f t="shared" si="9"/>
      </c>
    </row>
    <row r="85" spans="1:17" ht="18" customHeight="1">
      <c r="A85" s="27">
        <f t="shared" si="5"/>
        <v>83</v>
      </c>
      <c r="B85" s="27"/>
      <c r="C85" s="27" t="s">
        <v>65</v>
      </c>
      <c r="D85" s="37" t="s">
        <v>183</v>
      </c>
      <c r="E85" s="248" t="s">
        <v>56</v>
      </c>
      <c r="F85" s="82">
        <v>6</v>
      </c>
      <c r="G85" s="82">
        <v>7</v>
      </c>
      <c r="H85" s="82">
        <v>8</v>
      </c>
      <c r="I85" s="82">
        <v>4</v>
      </c>
      <c r="K85" s="70">
        <v>25</v>
      </c>
      <c r="N85" s="126">
        <f t="shared" si="6"/>
      </c>
      <c r="O85" s="127">
        <f t="shared" si="7"/>
      </c>
      <c r="P85" s="127">
        <f t="shared" si="8"/>
      </c>
      <c r="Q85" s="125">
        <f t="shared" si="9"/>
      </c>
    </row>
    <row r="86" spans="1:17" ht="18" customHeight="1">
      <c r="A86" s="27">
        <f t="shared" si="5"/>
        <v>84</v>
      </c>
      <c r="B86" s="27"/>
      <c r="C86" s="27" t="s">
        <v>65</v>
      </c>
      <c r="D86" s="37" t="s">
        <v>310</v>
      </c>
      <c r="E86" s="248" t="s">
        <v>56</v>
      </c>
      <c r="F86" s="82">
        <v>1</v>
      </c>
      <c r="G86" s="82">
        <v>2</v>
      </c>
      <c r="H86" s="82">
        <v>5</v>
      </c>
      <c r="I86" s="82">
        <v>3</v>
      </c>
      <c r="K86" s="70">
        <v>11</v>
      </c>
      <c r="N86" s="126">
        <f t="shared" si="6"/>
      </c>
      <c r="O86" s="127">
        <f t="shared" si="7"/>
      </c>
      <c r="P86" s="127">
        <f t="shared" si="8"/>
      </c>
      <c r="Q86" s="125">
        <f t="shared" si="9"/>
      </c>
    </row>
    <row r="87" spans="1:17" ht="18" customHeight="1">
      <c r="A87" s="27">
        <f t="shared" si="5"/>
        <v>85</v>
      </c>
      <c r="B87" s="27"/>
      <c r="C87" s="27"/>
      <c r="D87" s="37" t="s">
        <v>306</v>
      </c>
      <c r="E87" s="248" t="s">
        <v>56</v>
      </c>
      <c r="G87" s="82">
        <v>7</v>
      </c>
      <c r="I87" s="82">
        <v>3</v>
      </c>
      <c r="K87" s="70">
        <v>10</v>
      </c>
      <c r="N87" s="126">
        <f t="shared" si="6"/>
      </c>
      <c r="O87" s="127">
        <f t="shared" si="7"/>
      </c>
      <c r="P87" s="127">
        <f t="shared" si="8"/>
      </c>
      <c r="Q87" s="125">
        <f t="shared" si="9"/>
      </c>
    </row>
    <row r="88" spans="1:17" ht="18" customHeight="1">
      <c r="A88" s="27">
        <f t="shared" si="5"/>
        <v>86</v>
      </c>
      <c r="B88" s="27"/>
      <c r="C88" s="27" t="s">
        <v>65</v>
      </c>
      <c r="D88" s="37" t="s">
        <v>184</v>
      </c>
      <c r="E88" s="248" t="s">
        <v>56</v>
      </c>
      <c r="F88" s="82">
        <v>5</v>
      </c>
      <c r="G88" s="82">
        <v>8</v>
      </c>
      <c r="H88" s="82">
        <v>8</v>
      </c>
      <c r="I88" s="82">
        <v>3</v>
      </c>
      <c r="K88" s="70">
        <v>24</v>
      </c>
      <c r="N88" s="126">
        <f t="shared" si="6"/>
      </c>
      <c r="O88" s="127">
        <f t="shared" si="7"/>
      </c>
      <c r="P88" s="127">
        <f t="shared" si="8"/>
      </c>
      <c r="Q88" s="125">
        <f t="shared" si="9"/>
      </c>
    </row>
    <row r="89" spans="1:17" ht="18" customHeight="1">
      <c r="A89" s="27">
        <f t="shared" si="5"/>
        <v>87</v>
      </c>
      <c r="B89" s="27"/>
      <c r="C89" s="27"/>
      <c r="D89" s="37" t="s">
        <v>185</v>
      </c>
      <c r="E89" s="248" t="s">
        <v>56</v>
      </c>
      <c r="F89" s="82">
        <v>6</v>
      </c>
      <c r="G89" s="82">
        <v>6</v>
      </c>
      <c r="H89" s="82">
        <v>7</v>
      </c>
      <c r="I89" s="82">
        <v>4</v>
      </c>
      <c r="K89" s="70">
        <v>23</v>
      </c>
      <c r="N89" s="126">
        <f t="shared" si="6"/>
      </c>
      <c r="O89" s="127">
        <f t="shared" si="7"/>
      </c>
      <c r="P89" s="127">
        <f t="shared" si="8"/>
      </c>
      <c r="Q89" s="125">
        <f t="shared" si="9"/>
      </c>
    </row>
    <row r="90" spans="1:17" ht="18" customHeight="1">
      <c r="A90" s="27">
        <f t="shared" si="5"/>
        <v>88</v>
      </c>
      <c r="B90" s="27"/>
      <c r="C90" s="97"/>
      <c r="D90" s="37" t="s">
        <v>188</v>
      </c>
      <c r="E90" s="248" t="s">
        <v>56</v>
      </c>
      <c r="F90" s="82">
        <v>6</v>
      </c>
      <c r="G90" s="82">
        <v>6</v>
      </c>
      <c r="H90" s="82">
        <v>7</v>
      </c>
      <c r="I90" s="82">
        <v>6</v>
      </c>
      <c r="K90" s="70">
        <v>25</v>
      </c>
      <c r="N90" s="126">
        <f t="shared" si="6"/>
      </c>
      <c r="O90" s="127">
        <f t="shared" si="7"/>
      </c>
      <c r="P90" s="127">
        <f t="shared" si="8"/>
      </c>
      <c r="Q90" s="125">
        <f t="shared" si="9"/>
      </c>
    </row>
    <row r="91" spans="1:17" ht="18" customHeight="1">
      <c r="A91" s="27">
        <f t="shared" si="5"/>
        <v>89</v>
      </c>
      <c r="B91" s="27"/>
      <c r="C91" s="27"/>
      <c r="D91" s="37" t="s">
        <v>307</v>
      </c>
      <c r="E91" s="248" t="s">
        <v>56</v>
      </c>
      <c r="F91" s="82">
        <v>7</v>
      </c>
      <c r="G91" s="82">
        <v>6</v>
      </c>
      <c r="H91" s="82">
        <v>8</v>
      </c>
      <c r="I91" s="82">
        <v>6</v>
      </c>
      <c r="K91" s="70">
        <v>27</v>
      </c>
      <c r="N91" s="126">
        <f t="shared" si="6"/>
      </c>
      <c r="O91" s="127">
        <f t="shared" si="7"/>
      </c>
      <c r="P91" s="127">
        <f t="shared" si="8"/>
      </c>
      <c r="Q91" s="125">
        <f t="shared" si="9"/>
      </c>
    </row>
    <row r="92" spans="1:17" ht="18" customHeight="1">
      <c r="A92" s="27">
        <f t="shared" si="5"/>
        <v>90</v>
      </c>
      <c r="B92" s="27"/>
      <c r="C92" s="27" t="s">
        <v>65</v>
      </c>
      <c r="D92" s="37" t="s">
        <v>308</v>
      </c>
      <c r="E92" s="248" t="s">
        <v>56</v>
      </c>
      <c r="F92" s="82">
        <v>7</v>
      </c>
      <c r="G92" s="82">
        <v>2</v>
      </c>
      <c r="H92" s="82">
        <v>7</v>
      </c>
      <c r="I92" s="82">
        <v>1</v>
      </c>
      <c r="K92" s="70">
        <v>17</v>
      </c>
      <c r="N92" s="126">
        <f t="shared" si="6"/>
      </c>
      <c r="O92" s="127">
        <f t="shared" si="7"/>
      </c>
      <c r="P92" s="127">
        <f t="shared" si="8"/>
      </c>
      <c r="Q92" s="125">
        <f t="shared" si="9"/>
      </c>
    </row>
    <row r="93" spans="1:17" ht="18" customHeight="1">
      <c r="A93" s="27">
        <f t="shared" si="5"/>
        <v>91</v>
      </c>
      <c r="B93" s="27"/>
      <c r="C93" s="27"/>
      <c r="D93" s="37" t="s">
        <v>262</v>
      </c>
      <c r="E93" s="250" t="s">
        <v>56</v>
      </c>
      <c r="F93" s="82">
        <v>7</v>
      </c>
      <c r="G93" s="82">
        <v>7</v>
      </c>
      <c r="I93" s="82">
        <v>5</v>
      </c>
      <c r="K93" s="70">
        <v>19</v>
      </c>
      <c r="N93" s="126">
        <f t="shared" si="6"/>
      </c>
      <c r="O93" s="127">
        <f t="shared" si="7"/>
      </c>
      <c r="P93" s="127">
        <f t="shared" si="8"/>
      </c>
      <c r="Q93" s="125">
        <f t="shared" si="9"/>
      </c>
    </row>
    <row r="94" spans="1:17" ht="18" customHeight="1">
      <c r="A94" s="27">
        <f t="shared" si="5"/>
        <v>92</v>
      </c>
      <c r="B94" s="27"/>
      <c r="C94" s="27"/>
      <c r="D94" s="37" t="s">
        <v>189</v>
      </c>
      <c r="E94" s="248" t="s">
        <v>56</v>
      </c>
      <c r="F94" s="70">
        <v>8</v>
      </c>
      <c r="G94" s="70">
        <v>8</v>
      </c>
      <c r="H94" s="70">
        <v>8</v>
      </c>
      <c r="I94" s="70">
        <v>7</v>
      </c>
      <c r="J94" s="70"/>
      <c r="K94" s="70">
        <v>31</v>
      </c>
      <c r="N94" s="126">
        <f t="shared" si="6"/>
        <v>1</v>
      </c>
      <c r="O94" s="127">
        <f t="shared" si="7"/>
        <v>1</v>
      </c>
      <c r="P94" s="127">
        <f t="shared" si="8"/>
      </c>
      <c r="Q94" s="125">
        <f t="shared" si="9"/>
      </c>
    </row>
    <row r="95" spans="1:17" ht="18" customHeight="1">
      <c r="A95" s="27">
        <f t="shared" si="5"/>
        <v>93</v>
      </c>
      <c r="B95" s="27"/>
      <c r="C95" s="27"/>
      <c r="D95" s="37" t="s">
        <v>190</v>
      </c>
      <c r="E95" s="248" t="s">
        <v>56</v>
      </c>
      <c r="F95" s="82">
        <v>8</v>
      </c>
      <c r="G95" s="82">
        <v>1</v>
      </c>
      <c r="I95" s="82">
        <v>0</v>
      </c>
      <c r="K95" s="70">
        <v>9</v>
      </c>
      <c r="N95" s="126">
        <f t="shared" si="6"/>
      </c>
      <c r="O95" s="127">
        <f t="shared" si="7"/>
      </c>
      <c r="P95" s="127">
        <f t="shared" si="8"/>
      </c>
      <c r="Q95" s="125">
        <f t="shared" si="9"/>
      </c>
    </row>
    <row r="96" spans="1:17" ht="18" customHeight="1">
      <c r="A96" s="27">
        <f t="shared" si="5"/>
        <v>94</v>
      </c>
      <c r="B96" s="27"/>
      <c r="C96" s="27"/>
      <c r="D96" s="37" t="s">
        <v>186</v>
      </c>
      <c r="E96" s="250" t="s">
        <v>56</v>
      </c>
      <c r="F96" s="82">
        <v>8</v>
      </c>
      <c r="G96" s="82">
        <v>8</v>
      </c>
      <c r="H96" s="82">
        <v>8</v>
      </c>
      <c r="I96" s="82">
        <v>7</v>
      </c>
      <c r="K96" s="70">
        <v>31</v>
      </c>
      <c r="N96" s="126">
        <f t="shared" si="6"/>
        <v>1</v>
      </c>
      <c r="O96" s="127">
        <f t="shared" si="7"/>
        <v>1</v>
      </c>
      <c r="P96" s="127">
        <f t="shared" si="8"/>
      </c>
      <c r="Q96" s="125">
        <f t="shared" si="9"/>
      </c>
    </row>
    <row r="97" spans="1:17" ht="18" customHeight="1">
      <c r="A97" s="27">
        <f t="shared" si="5"/>
        <v>95</v>
      </c>
      <c r="B97" s="27"/>
      <c r="C97" s="27"/>
      <c r="D97" s="37" t="s">
        <v>191</v>
      </c>
      <c r="E97" s="248" t="s">
        <v>56</v>
      </c>
      <c r="F97" s="82">
        <v>8</v>
      </c>
      <c r="G97" s="82">
        <v>8</v>
      </c>
      <c r="H97" s="82">
        <v>6</v>
      </c>
      <c r="I97" s="82">
        <v>7</v>
      </c>
      <c r="K97" s="70">
        <v>29</v>
      </c>
      <c r="N97" s="126">
        <f t="shared" si="6"/>
        <v>1</v>
      </c>
      <c r="O97" s="127">
        <f t="shared" si="7"/>
      </c>
      <c r="P97" s="127">
        <f t="shared" si="8"/>
      </c>
      <c r="Q97" s="125">
        <f t="shared" si="9"/>
      </c>
    </row>
    <row r="98" spans="1:17" ht="18" customHeight="1">
      <c r="A98" s="27">
        <f t="shared" si="5"/>
        <v>96</v>
      </c>
      <c r="B98" s="27"/>
      <c r="C98" s="27"/>
      <c r="D98" s="37" t="s">
        <v>316</v>
      </c>
      <c r="E98" s="248" t="s">
        <v>56</v>
      </c>
      <c r="K98" s="70" t="s">
        <v>374</v>
      </c>
      <c r="N98" s="126">
        <f t="shared" si="6"/>
      </c>
      <c r="O98" s="127">
        <f t="shared" si="7"/>
      </c>
      <c r="P98" s="127">
        <f t="shared" si="8"/>
      </c>
      <c r="Q98" s="125">
        <f t="shared" si="9"/>
      </c>
    </row>
    <row r="99" spans="1:17" ht="18" customHeight="1">
      <c r="A99" s="27">
        <f t="shared" si="5"/>
        <v>97</v>
      </c>
      <c r="B99" s="27"/>
      <c r="C99" s="27"/>
      <c r="D99" s="37" t="s">
        <v>309</v>
      </c>
      <c r="E99" s="248" t="s">
        <v>56</v>
      </c>
      <c r="F99" s="82">
        <v>8</v>
      </c>
      <c r="G99" s="82">
        <v>4</v>
      </c>
      <c r="H99" s="82">
        <v>7</v>
      </c>
      <c r="K99" s="70">
        <v>19</v>
      </c>
      <c r="N99" s="126">
        <f t="shared" si="6"/>
      </c>
      <c r="O99" s="127">
        <f t="shared" si="7"/>
      </c>
      <c r="P99" s="127">
        <f t="shared" si="8"/>
      </c>
      <c r="Q99" s="125">
        <f t="shared" si="9"/>
      </c>
    </row>
    <row r="100" spans="1:17" ht="18" customHeight="1">
      <c r="A100" s="27">
        <f t="shared" si="5"/>
        <v>98</v>
      </c>
      <c r="B100" s="27"/>
      <c r="C100" s="27"/>
      <c r="D100" s="37" t="s">
        <v>369</v>
      </c>
      <c r="E100" s="57" t="s">
        <v>58</v>
      </c>
      <c r="G100" s="82">
        <v>8</v>
      </c>
      <c r="K100" s="70">
        <v>8</v>
      </c>
      <c r="N100" s="126">
        <f t="shared" si="6"/>
      </c>
      <c r="O100" s="127">
        <f t="shared" si="7"/>
      </c>
      <c r="P100" s="127">
        <f t="shared" si="8"/>
      </c>
      <c r="Q100" s="125">
        <f t="shared" si="9"/>
      </c>
    </row>
    <row r="101" spans="1:17" ht="18" customHeight="1">
      <c r="A101" s="27">
        <f t="shared" si="5"/>
        <v>99</v>
      </c>
      <c r="B101" s="27"/>
      <c r="C101" s="27" t="s">
        <v>65</v>
      </c>
      <c r="D101" s="37" t="s">
        <v>132</v>
      </c>
      <c r="E101" s="57" t="s">
        <v>58</v>
      </c>
      <c r="F101" s="82">
        <v>8</v>
      </c>
      <c r="G101" s="82">
        <v>8</v>
      </c>
      <c r="H101" s="82">
        <v>7</v>
      </c>
      <c r="I101" s="82">
        <v>8</v>
      </c>
      <c r="K101" s="70">
        <v>31</v>
      </c>
      <c r="N101" s="126">
        <f t="shared" si="6"/>
        <v>1</v>
      </c>
      <c r="O101" s="127">
        <f t="shared" si="7"/>
      </c>
      <c r="P101" s="127">
        <f t="shared" si="8"/>
      </c>
      <c r="Q101" s="125">
        <f t="shared" si="9"/>
      </c>
    </row>
    <row r="102" spans="1:17" ht="18" customHeight="1">
      <c r="A102" s="27">
        <f t="shared" si="5"/>
        <v>100</v>
      </c>
      <c r="B102" s="27"/>
      <c r="C102" s="27" t="s">
        <v>65</v>
      </c>
      <c r="D102" s="37" t="s">
        <v>100</v>
      </c>
      <c r="E102" s="57" t="s">
        <v>58</v>
      </c>
      <c r="F102" s="82">
        <v>8</v>
      </c>
      <c r="G102" s="82">
        <v>8</v>
      </c>
      <c r="I102" s="82">
        <v>8</v>
      </c>
      <c r="K102" s="70">
        <v>24</v>
      </c>
      <c r="N102" s="126">
        <f t="shared" si="6"/>
        <v>1</v>
      </c>
      <c r="O102" s="127">
        <f t="shared" si="7"/>
      </c>
      <c r="P102" s="127">
        <f t="shared" si="8"/>
      </c>
      <c r="Q102" s="125">
        <f t="shared" si="9"/>
      </c>
    </row>
    <row r="103" spans="1:17" ht="18" customHeight="1">
      <c r="A103" s="27">
        <f t="shared" si="5"/>
        <v>101</v>
      </c>
      <c r="B103" s="27"/>
      <c r="C103" s="27"/>
      <c r="D103" s="37" t="s">
        <v>73</v>
      </c>
      <c r="E103" s="57" t="s">
        <v>58</v>
      </c>
      <c r="F103" s="82">
        <v>8</v>
      </c>
      <c r="G103" s="82">
        <v>7</v>
      </c>
      <c r="H103" s="82">
        <v>8</v>
      </c>
      <c r="I103" s="82">
        <v>8</v>
      </c>
      <c r="K103" s="70">
        <v>31</v>
      </c>
      <c r="N103" s="126">
        <f t="shared" si="6"/>
      </c>
      <c r="O103" s="127">
        <f t="shared" si="7"/>
      </c>
      <c r="P103" s="127">
        <f t="shared" si="8"/>
      </c>
      <c r="Q103" s="125">
        <f t="shared" si="9"/>
      </c>
    </row>
    <row r="104" spans="1:17" ht="18" customHeight="1">
      <c r="A104" s="27">
        <f t="shared" si="5"/>
        <v>102</v>
      </c>
      <c r="B104" s="27"/>
      <c r="C104" s="27"/>
      <c r="D104" s="37" t="s">
        <v>192</v>
      </c>
      <c r="E104" s="57" t="s">
        <v>58</v>
      </c>
      <c r="F104" s="82">
        <v>8</v>
      </c>
      <c r="G104" s="82">
        <v>6</v>
      </c>
      <c r="H104" s="82">
        <v>8</v>
      </c>
      <c r="I104" s="82">
        <v>8</v>
      </c>
      <c r="K104" s="70">
        <v>30</v>
      </c>
      <c r="N104" s="126">
        <f t="shared" si="6"/>
      </c>
      <c r="O104" s="127">
        <f t="shared" si="7"/>
      </c>
      <c r="P104" s="127">
        <f t="shared" si="8"/>
      </c>
      <c r="Q104" s="125">
        <f t="shared" si="9"/>
      </c>
    </row>
    <row r="105" spans="1:17" ht="18" customHeight="1">
      <c r="A105" s="27">
        <f t="shared" si="5"/>
        <v>103</v>
      </c>
      <c r="B105" s="27"/>
      <c r="C105" s="27"/>
      <c r="D105" s="37" t="s">
        <v>314</v>
      </c>
      <c r="E105" s="57" t="s">
        <v>58</v>
      </c>
      <c r="G105" s="82">
        <v>3</v>
      </c>
      <c r="H105" s="82">
        <v>7</v>
      </c>
      <c r="I105" s="82">
        <v>7</v>
      </c>
      <c r="K105" s="70">
        <v>17</v>
      </c>
      <c r="N105" s="126">
        <f t="shared" si="6"/>
      </c>
      <c r="O105" s="127">
        <f t="shared" si="7"/>
      </c>
      <c r="P105" s="127">
        <f t="shared" si="8"/>
      </c>
      <c r="Q105" s="125">
        <f t="shared" si="9"/>
      </c>
    </row>
    <row r="106" spans="1:17" ht="18" customHeight="1">
      <c r="A106" s="27">
        <f t="shared" si="5"/>
        <v>104</v>
      </c>
      <c r="B106" s="27"/>
      <c r="C106" s="27"/>
      <c r="D106" s="37" t="s">
        <v>228</v>
      </c>
      <c r="E106" s="57" t="s">
        <v>58</v>
      </c>
      <c r="F106" s="82">
        <v>8</v>
      </c>
      <c r="H106" s="82">
        <v>8</v>
      </c>
      <c r="I106" s="82">
        <v>8</v>
      </c>
      <c r="K106" s="70">
        <v>24</v>
      </c>
      <c r="N106" s="126">
        <f t="shared" si="6"/>
      </c>
      <c r="O106" s="127">
        <f t="shared" si="7"/>
      </c>
      <c r="P106" s="127">
        <f t="shared" si="8"/>
      </c>
      <c r="Q106" s="125">
        <f t="shared" si="9"/>
      </c>
    </row>
    <row r="107" spans="1:17" ht="18" customHeight="1">
      <c r="A107" s="27">
        <f t="shared" si="5"/>
        <v>105</v>
      </c>
      <c r="B107" s="27"/>
      <c r="C107" s="27"/>
      <c r="D107" s="37" t="s">
        <v>256</v>
      </c>
      <c r="E107" s="57" t="s">
        <v>58</v>
      </c>
      <c r="F107" s="70"/>
      <c r="G107" s="70"/>
      <c r="H107" s="70">
        <v>8</v>
      </c>
      <c r="I107" s="70">
        <v>8</v>
      </c>
      <c r="J107" s="70"/>
      <c r="K107" s="70">
        <v>16</v>
      </c>
      <c r="N107" s="126">
        <f t="shared" si="6"/>
      </c>
      <c r="O107" s="127">
        <f t="shared" si="7"/>
      </c>
      <c r="P107" s="127">
        <f t="shared" si="8"/>
      </c>
      <c r="Q107" s="125">
        <f t="shared" si="9"/>
      </c>
    </row>
    <row r="108" spans="1:17" ht="18" customHeight="1">
      <c r="A108" s="27">
        <f t="shared" si="5"/>
        <v>106</v>
      </c>
      <c r="B108" s="27"/>
      <c r="C108" s="97"/>
      <c r="D108" s="37" t="s">
        <v>71</v>
      </c>
      <c r="E108" s="57" t="s">
        <v>58</v>
      </c>
      <c r="F108" s="82">
        <v>6</v>
      </c>
      <c r="G108" s="82">
        <v>4</v>
      </c>
      <c r="H108" s="82">
        <v>8</v>
      </c>
      <c r="I108" s="82">
        <v>8</v>
      </c>
      <c r="K108" s="70">
        <v>26</v>
      </c>
      <c r="N108" s="126">
        <f t="shared" si="6"/>
      </c>
      <c r="O108" s="127">
        <f t="shared" si="7"/>
      </c>
      <c r="P108" s="127">
        <f t="shared" si="8"/>
      </c>
      <c r="Q108" s="125">
        <f t="shared" si="9"/>
      </c>
    </row>
    <row r="109" spans="1:17" ht="18" customHeight="1">
      <c r="A109" s="27">
        <f t="shared" si="5"/>
        <v>107</v>
      </c>
      <c r="B109" s="27"/>
      <c r="C109" s="27" t="s">
        <v>65</v>
      </c>
      <c r="D109" s="37" t="s">
        <v>193</v>
      </c>
      <c r="E109" s="57" t="s">
        <v>58</v>
      </c>
      <c r="F109" s="82">
        <v>8</v>
      </c>
      <c r="G109" s="82">
        <v>8</v>
      </c>
      <c r="H109" s="82">
        <v>7</v>
      </c>
      <c r="I109" s="82">
        <v>8</v>
      </c>
      <c r="K109" s="70">
        <v>31</v>
      </c>
      <c r="N109" s="126">
        <f t="shared" si="6"/>
        <v>1</v>
      </c>
      <c r="O109" s="127">
        <f t="shared" si="7"/>
      </c>
      <c r="P109" s="127">
        <f t="shared" si="8"/>
      </c>
      <c r="Q109" s="125">
        <f t="shared" si="9"/>
      </c>
    </row>
    <row r="110" spans="1:17" ht="18" customHeight="1">
      <c r="A110" s="27">
        <f t="shared" si="5"/>
        <v>108</v>
      </c>
      <c r="B110" s="27"/>
      <c r="C110" s="27"/>
      <c r="D110" s="37" t="s">
        <v>248</v>
      </c>
      <c r="E110" s="57" t="s">
        <v>58</v>
      </c>
      <c r="F110" s="82">
        <v>8</v>
      </c>
      <c r="G110" s="82">
        <v>8</v>
      </c>
      <c r="H110" s="82">
        <v>8</v>
      </c>
      <c r="I110" s="82">
        <v>5</v>
      </c>
      <c r="K110" s="70">
        <v>29</v>
      </c>
      <c r="N110" s="126">
        <f t="shared" si="6"/>
        <v>1</v>
      </c>
      <c r="O110" s="127">
        <f t="shared" si="7"/>
        <v>1</v>
      </c>
      <c r="P110" s="127">
        <f t="shared" si="8"/>
      </c>
      <c r="Q110" s="125">
        <f t="shared" si="9"/>
      </c>
    </row>
    <row r="111" spans="1:17" ht="18" customHeight="1">
      <c r="A111" s="27">
        <f t="shared" si="5"/>
        <v>109</v>
      </c>
      <c r="B111" s="27"/>
      <c r="C111" s="27" t="s">
        <v>65</v>
      </c>
      <c r="D111" s="37" t="s">
        <v>265</v>
      </c>
      <c r="E111" s="57" t="s">
        <v>58</v>
      </c>
      <c r="F111" s="70">
        <v>8</v>
      </c>
      <c r="G111" s="70">
        <v>8</v>
      </c>
      <c r="H111" s="70">
        <v>8</v>
      </c>
      <c r="I111" s="70">
        <v>7</v>
      </c>
      <c r="J111" s="70"/>
      <c r="K111" s="70">
        <v>31</v>
      </c>
      <c r="N111" s="126">
        <f t="shared" si="6"/>
        <v>1</v>
      </c>
      <c r="O111" s="127">
        <f t="shared" si="7"/>
        <v>1</v>
      </c>
      <c r="P111" s="127">
        <f t="shared" si="8"/>
      </c>
      <c r="Q111" s="125">
        <f t="shared" si="9"/>
      </c>
    </row>
    <row r="112" spans="1:17" ht="18" customHeight="1">
      <c r="A112" s="27">
        <f t="shared" si="5"/>
        <v>110</v>
      </c>
      <c r="B112" s="27"/>
      <c r="C112" s="27"/>
      <c r="D112" s="37" t="s">
        <v>255</v>
      </c>
      <c r="E112" s="57" t="s">
        <v>58</v>
      </c>
      <c r="F112" s="82">
        <v>8</v>
      </c>
      <c r="G112" s="82">
        <v>8</v>
      </c>
      <c r="H112" s="82">
        <v>8</v>
      </c>
      <c r="I112" s="82">
        <v>3</v>
      </c>
      <c r="K112" s="70">
        <v>27</v>
      </c>
      <c r="N112" s="126">
        <f t="shared" si="6"/>
        <v>1</v>
      </c>
      <c r="O112" s="127">
        <f t="shared" si="7"/>
        <v>1</v>
      </c>
      <c r="P112" s="127">
        <f t="shared" si="8"/>
      </c>
      <c r="Q112" s="125">
        <f t="shared" si="9"/>
      </c>
    </row>
    <row r="113" spans="1:17" ht="18" customHeight="1">
      <c r="A113" s="27">
        <f t="shared" si="5"/>
        <v>111</v>
      </c>
      <c r="B113" s="27"/>
      <c r="C113" s="27" t="s">
        <v>65</v>
      </c>
      <c r="D113" s="37" t="s">
        <v>311</v>
      </c>
      <c r="E113" s="57" t="s">
        <v>58</v>
      </c>
      <c r="K113" s="70" t="s">
        <v>374</v>
      </c>
      <c r="N113" s="126">
        <f t="shared" si="6"/>
      </c>
      <c r="O113" s="127">
        <f t="shared" si="7"/>
      </c>
      <c r="P113" s="127">
        <f t="shared" si="8"/>
      </c>
      <c r="Q113" s="125">
        <f t="shared" si="9"/>
      </c>
    </row>
    <row r="114" spans="1:17" ht="18" customHeight="1">
      <c r="A114" s="27">
        <f t="shared" si="5"/>
        <v>112</v>
      </c>
      <c r="B114" s="27"/>
      <c r="C114" s="27" t="s">
        <v>65</v>
      </c>
      <c r="D114" s="37" t="s">
        <v>196</v>
      </c>
      <c r="E114" s="250" t="s">
        <v>52</v>
      </c>
      <c r="F114" s="82">
        <v>8</v>
      </c>
      <c r="G114" s="82">
        <v>8</v>
      </c>
      <c r="H114" s="82">
        <v>8</v>
      </c>
      <c r="I114" s="82">
        <v>6</v>
      </c>
      <c r="K114" s="70">
        <v>30</v>
      </c>
      <c r="N114" s="126">
        <f t="shared" si="6"/>
        <v>1</v>
      </c>
      <c r="O114" s="127">
        <f t="shared" si="7"/>
        <v>1</v>
      </c>
      <c r="P114" s="127">
        <f t="shared" si="8"/>
      </c>
      <c r="Q114" s="125">
        <f t="shared" si="9"/>
      </c>
    </row>
    <row r="115" spans="1:17" ht="18" customHeight="1">
      <c r="A115" s="27">
        <f t="shared" si="5"/>
        <v>113</v>
      </c>
      <c r="B115" s="27"/>
      <c r="C115" s="97"/>
      <c r="D115" s="37" t="s">
        <v>197</v>
      </c>
      <c r="E115" s="250" t="s">
        <v>52</v>
      </c>
      <c r="F115" s="70">
        <v>7</v>
      </c>
      <c r="G115" s="70">
        <v>8</v>
      </c>
      <c r="H115" s="70">
        <v>7</v>
      </c>
      <c r="I115" s="70">
        <v>4</v>
      </c>
      <c r="J115" s="70"/>
      <c r="K115" s="70">
        <v>26</v>
      </c>
      <c r="N115" s="126">
        <f t="shared" si="6"/>
      </c>
      <c r="O115" s="127">
        <f t="shared" si="7"/>
      </c>
      <c r="P115" s="127">
        <f t="shared" si="8"/>
      </c>
      <c r="Q115" s="125">
        <f t="shared" si="9"/>
      </c>
    </row>
    <row r="116" spans="1:17" ht="18" customHeight="1">
      <c r="A116" s="27">
        <f t="shared" si="5"/>
        <v>114</v>
      </c>
      <c r="B116" s="27"/>
      <c r="C116" s="27"/>
      <c r="D116" s="37" t="s">
        <v>202</v>
      </c>
      <c r="E116" s="250" t="s">
        <v>52</v>
      </c>
      <c r="F116" s="82">
        <v>7</v>
      </c>
      <c r="G116" s="82">
        <v>7</v>
      </c>
      <c r="H116" s="82">
        <v>8</v>
      </c>
      <c r="I116" s="82">
        <v>4</v>
      </c>
      <c r="K116" s="70">
        <v>26</v>
      </c>
      <c r="N116" s="126">
        <f t="shared" si="6"/>
      </c>
      <c r="O116" s="127">
        <f t="shared" si="7"/>
      </c>
      <c r="P116" s="127">
        <f t="shared" si="8"/>
      </c>
      <c r="Q116" s="125">
        <f t="shared" si="9"/>
      </c>
    </row>
    <row r="117" spans="1:17" ht="18" customHeight="1">
      <c r="A117" s="27">
        <f t="shared" si="5"/>
        <v>115</v>
      </c>
      <c r="B117" s="27"/>
      <c r="C117" s="27" t="s">
        <v>65</v>
      </c>
      <c r="D117" s="37" t="s">
        <v>199</v>
      </c>
      <c r="E117" s="250" t="s">
        <v>52</v>
      </c>
      <c r="F117" s="82">
        <v>8</v>
      </c>
      <c r="G117" s="82">
        <v>8</v>
      </c>
      <c r="H117" s="82">
        <v>8</v>
      </c>
      <c r="I117" s="82">
        <v>6</v>
      </c>
      <c r="K117" s="70">
        <v>30</v>
      </c>
      <c r="N117" s="126">
        <f t="shared" si="6"/>
        <v>1</v>
      </c>
      <c r="O117" s="127">
        <f t="shared" si="7"/>
        <v>1</v>
      </c>
      <c r="P117" s="127">
        <f t="shared" si="8"/>
      </c>
      <c r="Q117" s="125">
        <f t="shared" si="9"/>
      </c>
    </row>
    <row r="118" spans="1:17" ht="18" customHeight="1">
      <c r="A118" s="27">
        <f t="shared" si="5"/>
        <v>116</v>
      </c>
      <c r="B118" s="27"/>
      <c r="C118" s="27"/>
      <c r="D118" s="37" t="s">
        <v>201</v>
      </c>
      <c r="E118" s="250" t="s">
        <v>52</v>
      </c>
      <c r="F118" s="82">
        <v>8</v>
      </c>
      <c r="G118" s="82">
        <v>8</v>
      </c>
      <c r="I118" s="82">
        <v>8</v>
      </c>
      <c r="K118" s="70">
        <v>24</v>
      </c>
      <c r="N118" s="126">
        <f t="shared" si="6"/>
        <v>1</v>
      </c>
      <c r="O118" s="127">
        <f t="shared" si="7"/>
      </c>
      <c r="P118" s="127">
        <f t="shared" si="8"/>
      </c>
      <c r="Q118" s="125">
        <f t="shared" si="9"/>
      </c>
    </row>
    <row r="119" spans="1:17" ht="18" customHeight="1">
      <c r="A119" s="27">
        <f t="shared" si="5"/>
        <v>117</v>
      </c>
      <c r="B119" s="27"/>
      <c r="C119" s="27"/>
      <c r="D119" s="37" t="s">
        <v>195</v>
      </c>
      <c r="E119" s="250" t="s">
        <v>52</v>
      </c>
      <c r="F119" s="82">
        <v>8</v>
      </c>
      <c r="G119" s="82">
        <v>8</v>
      </c>
      <c r="H119" s="82">
        <v>8</v>
      </c>
      <c r="I119" s="82">
        <v>8</v>
      </c>
      <c r="K119" s="70">
        <v>32</v>
      </c>
      <c r="N119" s="126">
        <f t="shared" si="6"/>
        <v>1</v>
      </c>
      <c r="O119" s="127">
        <f t="shared" si="7"/>
        <v>1</v>
      </c>
      <c r="P119" s="127">
        <f t="shared" si="8"/>
        <v>1</v>
      </c>
      <c r="Q119" s="125">
        <f t="shared" si="9"/>
      </c>
    </row>
    <row r="120" spans="1:17" ht="18" customHeight="1">
      <c r="A120" s="27">
        <f t="shared" si="5"/>
        <v>118</v>
      </c>
      <c r="B120" s="27"/>
      <c r="C120" s="27" t="s">
        <v>65</v>
      </c>
      <c r="D120" s="37" t="s">
        <v>229</v>
      </c>
      <c r="E120" s="250" t="s">
        <v>52</v>
      </c>
      <c r="K120" s="70" t="s">
        <v>374</v>
      </c>
      <c r="N120" s="126">
        <f t="shared" si="6"/>
      </c>
      <c r="O120" s="127">
        <f t="shared" si="7"/>
      </c>
      <c r="P120" s="127">
        <f t="shared" si="8"/>
      </c>
      <c r="Q120" s="125">
        <f t="shared" si="9"/>
      </c>
    </row>
    <row r="121" spans="1:17" ht="18" customHeight="1">
      <c r="A121" s="27">
        <f t="shared" si="5"/>
        <v>119</v>
      </c>
      <c r="B121" s="27"/>
      <c r="C121" s="27" t="s">
        <v>65</v>
      </c>
      <c r="D121" s="37" t="s">
        <v>203</v>
      </c>
      <c r="E121" s="250" t="s">
        <v>52</v>
      </c>
      <c r="K121" s="70" t="s">
        <v>374</v>
      </c>
      <c r="N121" s="126">
        <f t="shared" si="6"/>
      </c>
      <c r="O121" s="127">
        <f t="shared" si="7"/>
      </c>
      <c r="P121" s="127">
        <f t="shared" si="8"/>
      </c>
      <c r="Q121" s="125">
        <f t="shared" si="9"/>
      </c>
    </row>
    <row r="122" spans="1:17" ht="18" customHeight="1">
      <c r="A122" s="27">
        <f t="shared" si="5"/>
        <v>120</v>
      </c>
      <c r="B122" s="27"/>
      <c r="C122" s="27"/>
      <c r="D122" s="37" t="s">
        <v>198</v>
      </c>
      <c r="E122" s="250" t="s">
        <v>52</v>
      </c>
      <c r="F122" s="82">
        <v>8</v>
      </c>
      <c r="G122" s="82">
        <v>8</v>
      </c>
      <c r="H122" s="82">
        <v>8</v>
      </c>
      <c r="I122" s="82">
        <v>8</v>
      </c>
      <c r="K122" s="70">
        <v>32</v>
      </c>
      <c r="N122" s="126">
        <f t="shared" si="6"/>
        <v>1</v>
      </c>
      <c r="O122" s="127">
        <f t="shared" si="7"/>
        <v>1</v>
      </c>
      <c r="P122" s="127">
        <f t="shared" si="8"/>
        <v>1</v>
      </c>
      <c r="Q122" s="125">
        <f t="shared" si="9"/>
      </c>
    </row>
    <row r="123" spans="1:17" ht="18" customHeight="1">
      <c r="A123" s="27">
        <f t="shared" si="5"/>
        <v>121</v>
      </c>
      <c r="B123" s="27"/>
      <c r="C123" s="27"/>
      <c r="D123" s="37" t="s">
        <v>194</v>
      </c>
      <c r="E123" s="250" t="s">
        <v>52</v>
      </c>
      <c r="F123" s="70">
        <v>8</v>
      </c>
      <c r="G123" s="70"/>
      <c r="H123" s="70">
        <v>6</v>
      </c>
      <c r="I123" s="70">
        <v>8</v>
      </c>
      <c r="J123" s="70"/>
      <c r="K123" s="70">
        <v>22</v>
      </c>
      <c r="N123" s="126">
        <f t="shared" si="6"/>
      </c>
      <c r="O123" s="127">
        <f t="shared" si="7"/>
      </c>
      <c r="P123" s="127">
        <f t="shared" si="8"/>
      </c>
      <c r="Q123" s="125">
        <f t="shared" si="9"/>
      </c>
    </row>
    <row r="124" spans="1:17" ht="18" customHeight="1">
      <c r="A124" s="27">
        <f t="shared" si="5"/>
        <v>122</v>
      </c>
      <c r="B124" s="27"/>
      <c r="C124" s="27"/>
      <c r="D124" s="37" t="s">
        <v>200</v>
      </c>
      <c r="E124" s="250" t="s">
        <v>52</v>
      </c>
      <c r="F124" s="82">
        <v>8</v>
      </c>
      <c r="G124" s="82">
        <v>8</v>
      </c>
      <c r="H124" s="82">
        <v>8</v>
      </c>
      <c r="I124" s="82">
        <v>8</v>
      </c>
      <c r="K124" s="70">
        <v>32</v>
      </c>
      <c r="N124" s="126">
        <f t="shared" si="6"/>
        <v>1</v>
      </c>
      <c r="O124" s="127">
        <f t="shared" si="7"/>
        <v>1</v>
      </c>
      <c r="P124" s="127">
        <f t="shared" si="8"/>
        <v>1</v>
      </c>
      <c r="Q124" s="125">
        <f t="shared" si="9"/>
      </c>
    </row>
    <row r="125" spans="1:17" ht="18" customHeight="1">
      <c r="A125" s="27">
        <f t="shared" si="5"/>
        <v>123</v>
      </c>
      <c r="B125" s="27"/>
      <c r="C125" s="27"/>
      <c r="D125" s="37" t="s">
        <v>298</v>
      </c>
      <c r="E125" s="74" t="s">
        <v>51</v>
      </c>
      <c r="F125" s="82">
        <v>7</v>
      </c>
      <c r="G125" s="82">
        <v>7</v>
      </c>
      <c r="H125" s="82">
        <v>8</v>
      </c>
      <c r="K125" s="70">
        <v>22</v>
      </c>
      <c r="N125" s="126">
        <f t="shared" si="6"/>
      </c>
      <c r="O125" s="127">
        <f t="shared" si="7"/>
      </c>
      <c r="P125" s="127">
        <f t="shared" si="8"/>
      </c>
      <c r="Q125" s="125">
        <f t="shared" si="9"/>
      </c>
    </row>
    <row r="126" spans="1:17" ht="18" customHeight="1">
      <c r="A126" s="27">
        <f t="shared" si="5"/>
        <v>124</v>
      </c>
      <c r="B126" s="27"/>
      <c r="C126" s="27"/>
      <c r="D126" s="37" t="s">
        <v>230</v>
      </c>
      <c r="E126" s="74" t="s">
        <v>51</v>
      </c>
      <c r="K126" s="70" t="s">
        <v>374</v>
      </c>
      <c r="N126" s="126">
        <f t="shared" si="6"/>
      </c>
      <c r="O126" s="127">
        <f t="shared" si="7"/>
      </c>
      <c r="P126" s="127">
        <f t="shared" si="8"/>
      </c>
      <c r="Q126" s="125">
        <f t="shared" si="9"/>
      </c>
    </row>
    <row r="127" spans="1:17" ht="18" customHeight="1">
      <c r="A127" s="27">
        <f t="shared" si="5"/>
        <v>125</v>
      </c>
      <c r="B127" s="27"/>
      <c r="C127" s="27" t="s">
        <v>65</v>
      </c>
      <c r="D127" s="35" t="s">
        <v>207</v>
      </c>
      <c r="E127" s="74" t="s">
        <v>51</v>
      </c>
      <c r="F127" s="82">
        <v>6</v>
      </c>
      <c r="G127" s="82">
        <v>3</v>
      </c>
      <c r="I127" s="82">
        <v>0</v>
      </c>
      <c r="K127" s="70">
        <v>9</v>
      </c>
      <c r="N127" s="126">
        <f t="shared" si="6"/>
      </c>
      <c r="O127" s="127">
        <f t="shared" si="7"/>
      </c>
      <c r="P127" s="127">
        <f t="shared" si="8"/>
      </c>
      <c r="Q127" s="125">
        <f t="shared" si="9"/>
      </c>
    </row>
    <row r="128" spans="1:17" ht="18" customHeight="1">
      <c r="A128" s="27">
        <f t="shared" si="5"/>
        <v>126</v>
      </c>
      <c r="B128" s="27"/>
      <c r="C128" s="27"/>
      <c r="D128" s="37" t="s">
        <v>231</v>
      </c>
      <c r="E128" s="57" t="s">
        <v>51</v>
      </c>
      <c r="K128" s="70" t="s">
        <v>374</v>
      </c>
      <c r="N128" s="126">
        <f t="shared" si="6"/>
      </c>
      <c r="O128" s="127">
        <f t="shared" si="7"/>
      </c>
      <c r="P128" s="127">
        <f t="shared" si="8"/>
      </c>
      <c r="Q128" s="125">
        <f t="shared" si="9"/>
      </c>
    </row>
    <row r="129" spans="1:17" ht="18" customHeight="1">
      <c r="A129" s="27">
        <f t="shared" si="5"/>
        <v>127</v>
      </c>
      <c r="B129" s="27"/>
      <c r="C129" s="27"/>
      <c r="D129" s="37" t="s">
        <v>209</v>
      </c>
      <c r="E129" s="74" t="s">
        <v>51</v>
      </c>
      <c r="K129" s="70" t="s">
        <v>374</v>
      </c>
      <c r="N129" s="126">
        <f t="shared" si="6"/>
      </c>
      <c r="O129" s="127">
        <f t="shared" si="7"/>
      </c>
      <c r="P129" s="127">
        <f t="shared" si="8"/>
      </c>
      <c r="Q129" s="125">
        <f t="shared" si="9"/>
      </c>
    </row>
    <row r="130" spans="1:17" ht="18" customHeight="1">
      <c r="A130" s="27">
        <f t="shared" si="5"/>
        <v>128</v>
      </c>
      <c r="B130" s="27"/>
      <c r="C130" s="27"/>
      <c r="D130" s="37" t="s">
        <v>259</v>
      </c>
      <c r="E130" s="74" t="s">
        <v>51</v>
      </c>
      <c r="I130" s="82">
        <v>7</v>
      </c>
      <c r="K130" s="70">
        <v>7</v>
      </c>
      <c r="N130" s="126">
        <f>IF(F130+G130=16,1,"")</f>
      </c>
      <c r="O130" s="127">
        <f>IF(F130+G130+H130=24,1,"")</f>
      </c>
      <c r="P130" s="127">
        <f>IF(F130+G130+H130+I130=32,1,"")</f>
      </c>
      <c r="Q130" s="125">
        <f>IF(F130+G130+H130+I130+J130=40,1,"")</f>
      </c>
    </row>
    <row r="131" spans="1:17" ht="18" customHeight="1">
      <c r="A131" s="27">
        <f t="shared" si="5"/>
        <v>129</v>
      </c>
      <c r="B131" s="27"/>
      <c r="C131" s="27"/>
      <c r="D131" s="37" t="s">
        <v>373</v>
      </c>
      <c r="E131" s="74" t="s">
        <v>51</v>
      </c>
      <c r="I131" s="82">
        <v>5</v>
      </c>
      <c r="K131" s="70">
        <v>5</v>
      </c>
      <c r="N131" s="126">
        <f t="shared" si="6"/>
      </c>
      <c r="O131" s="127">
        <f t="shared" si="7"/>
      </c>
      <c r="P131" s="127">
        <f t="shared" si="8"/>
      </c>
      <c r="Q131" s="125">
        <f t="shared" si="9"/>
      </c>
    </row>
    <row r="132" spans="1:17" ht="18" customHeight="1">
      <c r="A132" s="27">
        <f t="shared" si="5"/>
        <v>130</v>
      </c>
      <c r="B132" s="27"/>
      <c r="C132" s="27"/>
      <c r="D132" s="37" t="s">
        <v>258</v>
      </c>
      <c r="E132" s="74" t="s">
        <v>51</v>
      </c>
      <c r="H132" s="82">
        <v>8</v>
      </c>
      <c r="K132" s="70">
        <v>8</v>
      </c>
      <c r="N132" s="126">
        <f t="shared" si="6"/>
      </c>
      <c r="O132" s="127">
        <f t="shared" si="7"/>
      </c>
      <c r="P132" s="127">
        <f t="shared" si="8"/>
      </c>
      <c r="Q132" s="125">
        <f t="shared" si="9"/>
      </c>
    </row>
    <row r="133" spans="1:17" ht="18" customHeight="1">
      <c r="A133" s="27">
        <f aca="true" t="shared" si="10" ref="A133:A171">+A132+1</f>
        <v>131</v>
      </c>
      <c r="B133" s="27"/>
      <c r="C133" s="27"/>
      <c r="D133" s="37" t="s">
        <v>257</v>
      </c>
      <c r="E133" s="74" t="s">
        <v>51</v>
      </c>
      <c r="F133" s="82">
        <v>8</v>
      </c>
      <c r="G133" s="82">
        <v>8</v>
      </c>
      <c r="H133" s="82">
        <v>8</v>
      </c>
      <c r="I133" s="82">
        <v>8</v>
      </c>
      <c r="K133" s="70">
        <v>32</v>
      </c>
      <c r="N133" s="126">
        <f t="shared" si="6"/>
        <v>1</v>
      </c>
      <c r="O133" s="127">
        <f t="shared" si="7"/>
        <v>1</v>
      </c>
      <c r="P133" s="127">
        <f t="shared" si="8"/>
        <v>1</v>
      </c>
      <c r="Q133" s="125">
        <f t="shared" si="9"/>
      </c>
    </row>
    <row r="134" spans="1:17" ht="18" customHeight="1">
      <c r="A134" s="27">
        <f t="shared" si="10"/>
        <v>132</v>
      </c>
      <c r="B134" s="27"/>
      <c r="C134" s="27" t="s">
        <v>65</v>
      </c>
      <c r="D134" s="37" t="s">
        <v>210</v>
      </c>
      <c r="E134" s="74" t="s">
        <v>51</v>
      </c>
      <c r="F134" s="82">
        <v>8</v>
      </c>
      <c r="G134" s="82">
        <v>7</v>
      </c>
      <c r="H134" s="82">
        <v>8</v>
      </c>
      <c r="I134" s="82">
        <v>7</v>
      </c>
      <c r="K134" s="70">
        <v>30</v>
      </c>
      <c r="N134" s="126">
        <f t="shared" si="6"/>
      </c>
      <c r="O134" s="127">
        <f t="shared" si="7"/>
      </c>
      <c r="P134" s="127">
        <f t="shared" si="8"/>
      </c>
      <c r="Q134" s="125">
        <f t="shared" si="9"/>
      </c>
    </row>
    <row r="135" spans="1:17" ht="18" customHeight="1">
      <c r="A135" s="27">
        <f t="shared" si="10"/>
        <v>133</v>
      </c>
      <c r="B135" s="27"/>
      <c r="C135" s="27" t="s">
        <v>65</v>
      </c>
      <c r="D135" s="37" t="s">
        <v>300</v>
      </c>
      <c r="E135" s="74" t="s">
        <v>51</v>
      </c>
      <c r="F135" s="82">
        <v>7</v>
      </c>
      <c r="G135" s="82">
        <v>7</v>
      </c>
      <c r="H135" s="82">
        <v>8</v>
      </c>
      <c r="I135" s="82">
        <v>6</v>
      </c>
      <c r="K135" s="70">
        <v>28</v>
      </c>
      <c r="N135" s="126">
        <f t="shared" si="6"/>
      </c>
      <c r="O135" s="127">
        <f t="shared" si="7"/>
      </c>
      <c r="P135" s="127">
        <f t="shared" si="8"/>
      </c>
      <c r="Q135" s="125">
        <f t="shared" si="9"/>
      </c>
    </row>
    <row r="136" spans="1:17" ht="18" customHeight="1">
      <c r="A136" s="27">
        <f t="shared" si="10"/>
        <v>134</v>
      </c>
      <c r="B136" s="27"/>
      <c r="C136" s="27"/>
      <c r="D136" s="37" t="s">
        <v>301</v>
      </c>
      <c r="E136" s="74" t="s">
        <v>51</v>
      </c>
      <c r="F136" s="82">
        <v>8</v>
      </c>
      <c r="G136" s="82">
        <v>8</v>
      </c>
      <c r="H136" s="82">
        <v>8</v>
      </c>
      <c r="I136" s="82">
        <v>8</v>
      </c>
      <c r="K136" s="70">
        <v>32</v>
      </c>
      <c r="N136" s="126">
        <f aca="true" t="shared" si="11" ref="N136:N171">IF(F136+G136=16,1,"")</f>
        <v>1</v>
      </c>
      <c r="O136" s="127">
        <f aca="true" t="shared" si="12" ref="O136:O171">IF(F136+G136+H136=24,1,"")</f>
        <v>1</v>
      </c>
      <c r="P136" s="127">
        <f aca="true" t="shared" si="13" ref="P136:P171">IF(F136+G136+H136+I136=32,1,"")</f>
        <v>1</v>
      </c>
      <c r="Q136" s="125">
        <f aca="true" t="shared" si="14" ref="Q136:Q171">IF(F136+G136+H136+I136+J136=40,1,"")</f>
      </c>
    </row>
    <row r="137" spans="1:17" ht="18" customHeight="1">
      <c r="A137" s="27">
        <f t="shared" si="10"/>
        <v>135</v>
      </c>
      <c r="B137" s="27"/>
      <c r="C137" s="27"/>
      <c r="D137" s="37" t="s">
        <v>315</v>
      </c>
      <c r="E137" s="74" t="s">
        <v>51</v>
      </c>
      <c r="G137" s="82">
        <v>8</v>
      </c>
      <c r="H137" s="82">
        <v>8</v>
      </c>
      <c r="K137" s="70">
        <v>16</v>
      </c>
      <c r="N137" s="126">
        <f t="shared" si="11"/>
      </c>
      <c r="O137" s="127">
        <f t="shared" si="12"/>
      </c>
      <c r="P137" s="127">
        <f t="shared" si="13"/>
      </c>
      <c r="Q137" s="125">
        <f t="shared" si="14"/>
      </c>
    </row>
    <row r="138" spans="1:17" ht="18" customHeight="1">
      <c r="A138" s="27">
        <f t="shared" si="10"/>
        <v>136</v>
      </c>
      <c r="B138" s="27"/>
      <c r="C138" s="27"/>
      <c r="D138" s="37" t="s">
        <v>212</v>
      </c>
      <c r="E138" s="226" t="s">
        <v>51</v>
      </c>
      <c r="F138" s="82">
        <v>7</v>
      </c>
      <c r="G138" s="82">
        <v>8</v>
      </c>
      <c r="H138" s="82">
        <v>6</v>
      </c>
      <c r="I138" s="82">
        <v>2</v>
      </c>
      <c r="K138" s="70">
        <v>23</v>
      </c>
      <c r="N138" s="126">
        <f t="shared" si="11"/>
      </c>
      <c r="O138" s="127">
        <f t="shared" si="12"/>
      </c>
      <c r="P138" s="127">
        <f t="shared" si="13"/>
      </c>
      <c r="Q138" s="125">
        <f t="shared" si="14"/>
      </c>
    </row>
    <row r="139" spans="1:17" ht="18" customHeight="1">
      <c r="A139" s="27">
        <f t="shared" si="10"/>
        <v>137</v>
      </c>
      <c r="B139" s="27"/>
      <c r="C139" s="27"/>
      <c r="D139" s="37" t="s">
        <v>223</v>
      </c>
      <c r="E139" s="74" t="s">
        <v>51</v>
      </c>
      <c r="F139" s="82">
        <v>8</v>
      </c>
      <c r="G139" s="82">
        <v>7</v>
      </c>
      <c r="H139" s="82">
        <v>8</v>
      </c>
      <c r="I139" s="82">
        <v>8</v>
      </c>
      <c r="K139" s="70">
        <v>31</v>
      </c>
      <c r="N139" s="126">
        <f t="shared" si="11"/>
      </c>
      <c r="O139" s="127">
        <f t="shared" si="12"/>
      </c>
      <c r="P139" s="127">
        <f t="shared" si="13"/>
      </c>
      <c r="Q139" s="125">
        <f t="shared" si="14"/>
      </c>
    </row>
    <row r="140" spans="1:17" ht="18" customHeight="1">
      <c r="A140" s="27">
        <f t="shared" si="10"/>
        <v>138</v>
      </c>
      <c r="B140" s="27"/>
      <c r="C140" s="27" t="s">
        <v>65</v>
      </c>
      <c r="D140" s="37" t="s">
        <v>297</v>
      </c>
      <c r="E140" s="74" t="s">
        <v>51</v>
      </c>
      <c r="F140" s="82">
        <v>7</v>
      </c>
      <c r="G140" s="82">
        <v>7</v>
      </c>
      <c r="H140" s="82">
        <v>7</v>
      </c>
      <c r="I140" s="82">
        <v>5</v>
      </c>
      <c r="K140" s="70">
        <v>26</v>
      </c>
      <c r="N140" s="126">
        <f t="shared" si="11"/>
      </c>
      <c r="O140" s="127">
        <f t="shared" si="12"/>
      </c>
      <c r="P140" s="127">
        <f t="shared" si="13"/>
      </c>
      <c r="Q140" s="125">
        <f t="shared" si="14"/>
      </c>
    </row>
    <row r="141" spans="1:17" ht="18" customHeight="1">
      <c r="A141" s="27">
        <f t="shared" si="10"/>
        <v>139</v>
      </c>
      <c r="B141" s="27"/>
      <c r="C141" s="27"/>
      <c r="D141" s="37" t="s">
        <v>219</v>
      </c>
      <c r="E141" s="74" t="s">
        <v>51</v>
      </c>
      <c r="F141" s="82">
        <v>8</v>
      </c>
      <c r="G141" s="82">
        <v>8</v>
      </c>
      <c r="I141" s="82">
        <v>8</v>
      </c>
      <c r="K141" s="70">
        <v>24</v>
      </c>
      <c r="N141" s="126">
        <f t="shared" si="11"/>
        <v>1</v>
      </c>
      <c r="O141" s="127">
        <f t="shared" si="12"/>
      </c>
      <c r="P141" s="127">
        <f t="shared" si="13"/>
      </c>
      <c r="Q141" s="125">
        <f t="shared" si="14"/>
      </c>
    </row>
    <row r="142" spans="1:17" ht="18" customHeight="1">
      <c r="A142" s="27">
        <f t="shared" si="10"/>
        <v>140</v>
      </c>
      <c r="B142" s="27"/>
      <c r="C142" s="27"/>
      <c r="D142" s="37" t="s">
        <v>296</v>
      </c>
      <c r="E142" s="74" t="s">
        <v>51</v>
      </c>
      <c r="F142" s="82">
        <v>7</v>
      </c>
      <c r="G142" s="82">
        <v>4</v>
      </c>
      <c r="K142" s="70">
        <v>11</v>
      </c>
      <c r="N142" s="126">
        <f t="shared" si="11"/>
      </c>
      <c r="O142" s="127">
        <f t="shared" si="12"/>
      </c>
      <c r="P142" s="127">
        <f t="shared" si="13"/>
      </c>
      <c r="Q142" s="125">
        <f t="shared" si="14"/>
      </c>
    </row>
    <row r="143" spans="1:17" ht="18" customHeight="1">
      <c r="A143" s="27">
        <f t="shared" si="10"/>
        <v>141</v>
      </c>
      <c r="B143" s="27"/>
      <c r="C143" s="27"/>
      <c r="D143" s="36" t="s">
        <v>225</v>
      </c>
      <c r="E143" s="74" t="s">
        <v>51</v>
      </c>
      <c r="F143" s="70"/>
      <c r="G143" s="70"/>
      <c r="H143" s="70"/>
      <c r="I143" s="70"/>
      <c r="J143" s="70"/>
      <c r="K143" s="70" t="s">
        <v>374</v>
      </c>
      <c r="N143" s="126">
        <f t="shared" si="11"/>
      </c>
      <c r="O143" s="127">
        <f t="shared" si="12"/>
      </c>
      <c r="P143" s="127">
        <f t="shared" si="13"/>
      </c>
      <c r="Q143" s="125">
        <f t="shared" si="14"/>
      </c>
    </row>
    <row r="144" spans="1:17" ht="18" customHeight="1">
      <c r="A144" s="27">
        <f t="shared" si="10"/>
        <v>142</v>
      </c>
      <c r="B144" s="27"/>
      <c r="C144" s="27"/>
      <c r="D144" s="35" t="s">
        <v>232</v>
      </c>
      <c r="E144" s="74" t="s">
        <v>51</v>
      </c>
      <c r="K144" s="70" t="s">
        <v>374</v>
      </c>
      <c r="N144" s="126">
        <f t="shared" si="11"/>
      </c>
      <c r="O144" s="127">
        <f t="shared" si="12"/>
      </c>
      <c r="P144" s="127">
        <f t="shared" si="13"/>
      </c>
      <c r="Q144" s="125">
        <f t="shared" si="14"/>
      </c>
    </row>
    <row r="145" spans="1:17" ht="18" customHeight="1">
      <c r="A145" s="27">
        <f t="shared" si="10"/>
        <v>143</v>
      </c>
      <c r="B145" s="27"/>
      <c r="C145" s="27"/>
      <c r="D145" s="37" t="s">
        <v>263</v>
      </c>
      <c r="E145" s="74" t="s">
        <v>51</v>
      </c>
      <c r="K145" s="70" t="s">
        <v>374</v>
      </c>
      <c r="N145" s="126">
        <f t="shared" si="11"/>
      </c>
      <c r="O145" s="127">
        <f t="shared" si="12"/>
      </c>
      <c r="P145" s="127">
        <f t="shared" si="13"/>
      </c>
      <c r="Q145" s="125">
        <f t="shared" si="14"/>
      </c>
    </row>
    <row r="146" spans="1:17" ht="18" customHeight="1">
      <c r="A146" s="27">
        <f t="shared" si="10"/>
        <v>144</v>
      </c>
      <c r="B146" s="27"/>
      <c r="C146" s="27" t="s">
        <v>65</v>
      </c>
      <c r="D146" s="37" t="s">
        <v>205</v>
      </c>
      <c r="E146" s="57" t="s">
        <v>51</v>
      </c>
      <c r="K146" s="70" t="s">
        <v>374</v>
      </c>
      <c r="N146" s="126">
        <f t="shared" si="11"/>
      </c>
      <c r="O146" s="127">
        <f t="shared" si="12"/>
      </c>
      <c r="P146" s="127">
        <f t="shared" si="13"/>
      </c>
      <c r="Q146" s="125">
        <f t="shared" si="14"/>
      </c>
    </row>
    <row r="147" spans="1:17" ht="18" customHeight="1">
      <c r="A147" s="27">
        <f t="shared" si="10"/>
        <v>145</v>
      </c>
      <c r="B147" s="27"/>
      <c r="C147" s="27" t="s">
        <v>65</v>
      </c>
      <c r="D147" s="37" t="s">
        <v>206</v>
      </c>
      <c r="E147" s="57" t="s">
        <v>51</v>
      </c>
      <c r="K147" s="70" t="s">
        <v>374</v>
      </c>
      <c r="N147" s="126">
        <f t="shared" si="11"/>
      </c>
      <c r="O147" s="127">
        <f t="shared" si="12"/>
      </c>
      <c r="P147" s="127">
        <f t="shared" si="13"/>
      </c>
      <c r="Q147" s="125">
        <f t="shared" si="14"/>
      </c>
    </row>
    <row r="148" spans="1:17" ht="18" customHeight="1">
      <c r="A148" s="27">
        <f t="shared" si="10"/>
        <v>146</v>
      </c>
      <c r="B148" s="27"/>
      <c r="C148" s="27" t="s">
        <v>65</v>
      </c>
      <c r="D148" s="37" t="s">
        <v>214</v>
      </c>
      <c r="E148" s="74" t="s">
        <v>51</v>
      </c>
      <c r="K148" s="70" t="s">
        <v>374</v>
      </c>
      <c r="N148" s="126">
        <f t="shared" si="11"/>
      </c>
      <c r="O148" s="127">
        <f t="shared" si="12"/>
      </c>
      <c r="P148" s="127">
        <f t="shared" si="13"/>
      </c>
      <c r="Q148" s="125">
        <f t="shared" si="14"/>
      </c>
    </row>
    <row r="149" spans="1:17" ht="18" customHeight="1">
      <c r="A149" s="27">
        <f t="shared" si="10"/>
        <v>147</v>
      </c>
      <c r="B149" s="27"/>
      <c r="C149" s="27"/>
      <c r="D149" s="37" t="s">
        <v>211</v>
      </c>
      <c r="E149" s="74" t="s">
        <v>51</v>
      </c>
      <c r="F149" s="70"/>
      <c r="G149" s="70"/>
      <c r="H149" s="70"/>
      <c r="I149" s="70"/>
      <c r="J149" s="70"/>
      <c r="K149" s="70" t="s">
        <v>374</v>
      </c>
      <c r="N149" s="126">
        <f t="shared" si="11"/>
      </c>
      <c r="O149" s="127">
        <f t="shared" si="12"/>
      </c>
      <c r="P149" s="127">
        <f t="shared" si="13"/>
      </c>
      <c r="Q149" s="125">
        <f t="shared" si="14"/>
      </c>
    </row>
    <row r="150" spans="1:17" ht="18" customHeight="1">
      <c r="A150" s="27">
        <f t="shared" si="10"/>
        <v>148</v>
      </c>
      <c r="B150" s="27"/>
      <c r="C150" s="27" t="s">
        <v>65</v>
      </c>
      <c r="D150" s="37" t="s">
        <v>74</v>
      </c>
      <c r="E150" s="74" t="s">
        <v>51</v>
      </c>
      <c r="F150" s="82">
        <v>8</v>
      </c>
      <c r="G150" s="82">
        <v>8</v>
      </c>
      <c r="H150" s="82">
        <v>8</v>
      </c>
      <c r="I150" s="82">
        <v>8</v>
      </c>
      <c r="K150" s="70">
        <v>32</v>
      </c>
      <c r="N150" s="126">
        <f t="shared" si="11"/>
        <v>1</v>
      </c>
      <c r="O150" s="127">
        <f t="shared" si="12"/>
        <v>1</v>
      </c>
      <c r="P150" s="127">
        <f t="shared" si="13"/>
        <v>1</v>
      </c>
      <c r="Q150" s="125">
        <f t="shared" si="14"/>
      </c>
    </row>
    <row r="151" spans="1:17" ht="18" customHeight="1">
      <c r="A151" s="27">
        <f t="shared" si="10"/>
        <v>149</v>
      </c>
      <c r="B151" s="27"/>
      <c r="C151" s="27"/>
      <c r="D151" s="37" t="s">
        <v>215</v>
      </c>
      <c r="E151" s="74" t="s">
        <v>51</v>
      </c>
      <c r="F151" s="70">
        <v>7</v>
      </c>
      <c r="G151" s="70">
        <v>4</v>
      </c>
      <c r="H151" s="70">
        <v>8</v>
      </c>
      <c r="I151" s="70">
        <v>8</v>
      </c>
      <c r="J151" s="70"/>
      <c r="K151" s="70">
        <v>27</v>
      </c>
      <c r="N151" s="126">
        <f t="shared" si="11"/>
      </c>
      <c r="O151" s="127">
        <f t="shared" si="12"/>
      </c>
      <c r="P151" s="127">
        <f t="shared" si="13"/>
      </c>
      <c r="Q151" s="125">
        <f t="shared" si="14"/>
      </c>
    </row>
    <row r="152" spans="1:17" ht="18" customHeight="1">
      <c r="A152" s="27">
        <f t="shared" si="10"/>
        <v>150</v>
      </c>
      <c r="B152" s="27"/>
      <c r="C152" s="27"/>
      <c r="D152" s="37" t="s">
        <v>69</v>
      </c>
      <c r="E152" s="74" t="s">
        <v>51</v>
      </c>
      <c r="F152" s="82">
        <v>8</v>
      </c>
      <c r="G152" s="82">
        <v>5</v>
      </c>
      <c r="H152" s="82">
        <v>8</v>
      </c>
      <c r="I152" s="82">
        <v>7</v>
      </c>
      <c r="K152" s="70">
        <v>28</v>
      </c>
      <c r="N152" s="126">
        <f t="shared" si="11"/>
      </c>
      <c r="O152" s="127">
        <f t="shared" si="12"/>
      </c>
      <c r="P152" s="127">
        <f t="shared" si="13"/>
      </c>
      <c r="Q152" s="125">
        <f t="shared" si="14"/>
      </c>
    </row>
    <row r="153" spans="1:17" ht="18" customHeight="1">
      <c r="A153" s="27">
        <f t="shared" si="10"/>
        <v>151</v>
      </c>
      <c r="B153" s="27"/>
      <c r="C153" s="27" t="s">
        <v>65</v>
      </c>
      <c r="D153" s="36" t="s">
        <v>221</v>
      </c>
      <c r="E153" s="74" t="s">
        <v>51</v>
      </c>
      <c r="F153" s="82">
        <v>7</v>
      </c>
      <c r="G153" s="82">
        <v>6</v>
      </c>
      <c r="H153" s="82">
        <v>8</v>
      </c>
      <c r="I153" s="82">
        <v>8</v>
      </c>
      <c r="K153" s="70">
        <v>29</v>
      </c>
      <c r="N153" s="126">
        <f t="shared" si="11"/>
      </c>
      <c r="O153" s="127">
        <f t="shared" si="12"/>
      </c>
      <c r="P153" s="127">
        <f t="shared" si="13"/>
      </c>
      <c r="Q153" s="125">
        <f t="shared" si="14"/>
      </c>
    </row>
    <row r="154" spans="1:17" ht="18" customHeight="1">
      <c r="A154" s="27">
        <f t="shared" si="10"/>
        <v>152</v>
      </c>
      <c r="B154" s="27"/>
      <c r="C154" s="27"/>
      <c r="D154" s="37" t="s">
        <v>220</v>
      </c>
      <c r="E154" s="74" t="s">
        <v>51</v>
      </c>
      <c r="K154" s="70" t="s">
        <v>374</v>
      </c>
      <c r="N154" s="126">
        <f t="shared" si="11"/>
      </c>
      <c r="O154" s="127">
        <f t="shared" si="12"/>
      </c>
      <c r="P154" s="127">
        <f t="shared" si="13"/>
      </c>
      <c r="Q154" s="125">
        <f t="shared" si="14"/>
      </c>
    </row>
    <row r="155" spans="1:17" ht="18" customHeight="1">
      <c r="A155" s="27">
        <f t="shared" si="10"/>
        <v>153</v>
      </c>
      <c r="B155" s="27"/>
      <c r="C155" s="27" t="s">
        <v>65</v>
      </c>
      <c r="D155" s="37" t="s">
        <v>240</v>
      </c>
      <c r="E155" s="74" t="s">
        <v>51</v>
      </c>
      <c r="F155" s="82">
        <v>8</v>
      </c>
      <c r="G155" s="82">
        <v>8</v>
      </c>
      <c r="H155" s="82">
        <v>8</v>
      </c>
      <c r="I155" s="82">
        <v>77</v>
      </c>
      <c r="K155" s="70">
        <v>101</v>
      </c>
      <c r="N155" s="126">
        <f t="shared" si="11"/>
        <v>1</v>
      </c>
      <c r="O155" s="127">
        <f t="shared" si="12"/>
        <v>1</v>
      </c>
      <c r="P155" s="127">
        <f t="shared" si="13"/>
      </c>
      <c r="Q155" s="125">
        <f t="shared" si="14"/>
      </c>
    </row>
    <row r="156" spans="1:17" ht="18" customHeight="1">
      <c r="A156" s="27">
        <f t="shared" si="10"/>
        <v>154</v>
      </c>
      <c r="B156" s="27"/>
      <c r="C156" s="27"/>
      <c r="D156" s="37" t="s">
        <v>241</v>
      </c>
      <c r="E156" s="74" t="s">
        <v>51</v>
      </c>
      <c r="F156" s="82">
        <v>6</v>
      </c>
      <c r="K156" s="70">
        <v>6</v>
      </c>
      <c r="N156" s="126">
        <f t="shared" si="11"/>
      </c>
      <c r="O156" s="127">
        <f t="shared" si="12"/>
      </c>
      <c r="P156" s="127">
        <f t="shared" si="13"/>
      </c>
      <c r="Q156" s="125">
        <f t="shared" si="14"/>
      </c>
    </row>
    <row r="157" spans="1:17" ht="18" customHeight="1">
      <c r="A157" s="27">
        <f t="shared" si="10"/>
        <v>155</v>
      </c>
      <c r="B157" s="27"/>
      <c r="C157" s="27" t="s">
        <v>65</v>
      </c>
      <c r="D157" s="37" t="s">
        <v>204</v>
      </c>
      <c r="E157" s="74" t="s">
        <v>51</v>
      </c>
      <c r="F157" s="82">
        <v>8</v>
      </c>
      <c r="G157" s="82">
        <v>8</v>
      </c>
      <c r="H157" s="82">
        <v>8</v>
      </c>
      <c r="I157" s="82">
        <v>8</v>
      </c>
      <c r="K157" s="70">
        <v>32</v>
      </c>
      <c r="N157" s="126">
        <f t="shared" si="11"/>
        <v>1</v>
      </c>
      <c r="O157" s="127">
        <f t="shared" si="12"/>
        <v>1</v>
      </c>
      <c r="P157" s="127">
        <f t="shared" si="13"/>
        <v>1</v>
      </c>
      <c r="Q157" s="125">
        <f t="shared" si="14"/>
      </c>
    </row>
    <row r="158" spans="1:17" ht="18" customHeight="1">
      <c r="A158" s="27">
        <f t="shared" si="10"/>
        <v>156</v>
      </c>
      <c r="B158" s="27"/>
      <c r="C158" s="27" t="s">
        <v>65</v>
      </c>
      <c r="D158" s="37" t="s">
        <v>213</v>
      </c>
      <c r="E158" s="74" t="s">
        <v>51</v>
      </c>
      <c r="F158" s="82">
        <v>7</v>
      </c>
      <c r="G158" s="82">
        <v>7</v>
      </c>
      <c r="H158" s="82">
        <v>8</v>
      </c>
      <c r="I158" s="82">
        <v>7</v>
      </c>
      <c r="K158" s="70">
        <v>29</v>
      </c>
      <c r="N158" s="126">
        <f t="shared" si="11"/>
      </c>
      <c r="O158" s="127">
        <f t="shared" si="12"/>
      </c>
      <c r="P158" s="127">
        <f t="shared" si="13"/>
      </c>
      <c r="Q158" s="125">
        <f t="shared" si="14"/>
      </c>
    </row>
    <row r="159" spans="1:17" ht="18" customHeight="1">
      <c r="A159" s="27">
        <f t="shared" si="10"/>
        <v>157</v>
      </c>
      <c r="B159" s="27"/>
      <c r="C159" s="27"/>
      <c r="D159" s="35" t="s">
        <v>216</v>
      </c>
      <c r="E159" s="74" t="s">
        <v>51</v>
      </c>
      <c r="F159" s="82">
        <v>8</v>
      </c>
      <c r="G159" s="82">
        <v>6</v>
      </c>
      <c r="H159" s="82">
        <v>8</v>
      </c>
      <c r="I159" s="82">
        <v>8</v>
      </c>
      <c r="K159" s="70">
        <v>30</v>
      </c>
      <c r="N159" s="126">
        <f t="shared" si="11"/>
      </c>
      <c r="O159" s="127">
        <f t="shared" si="12"/>
      </c>
      <c r="P159" s="127">
        <f t="shared" si="13"/>
      </c>
      <c r="Q159" s="125">
        <f t="shared" si="14"/>
      </c>
    </row>
    <row r="160" spans="1:17" ht="18" customHeight="1">
      <c r="A160" s="27">
        <f t="shared" si="10"/>
        <v>158</v>
      </c>
      <c r="B160" s="27"/>
      <c r="C160" s="27"/>
      <c r="D160" s="37" t="s">
        <v>217</v>
      </c>
      <c r="E160" s="74" t="s">
        <v>51</v>
      </c>
      <c r="F160" s="82">
        <v>8</v>
      </c>
      <c r="G160" s="82">
        <v>8</v>
      </c>
      <c r="H160" s="82">
        <v>8</v>
      </c>
      <c r="I160" s="82">
        <v>8</v>
      </c>
      <c r="K160" s="70">
        <v>32</v>
      </c>
      <c r="N160" s="126">
        <f t="shared" si="11"/>
        <v>1</v>
      </c>
      <c r="O160" s="127">
        <f t="shared" si="12"/>
        <v>1</v>
      </c>
      <c r="P160" s="127">
        <f t="shared" si="13"/>
        <v>1</v>
      </c>
      <c r="Q160" s="125">
        <f t="shared" si="14"/>
      </c>
    </row>
    <row r="161" spans="1:17" ht="18" customHeight="1">
      <c r="A161" s="27">
        <f t="shared" si="10"/>
        <v>159</v>
      </c>
      <c r="B161" s="27"/>
      <c r="C161" s="27"/>
      <c r="D161" s="37" t="s">
        <v>218</v>
      </c>
      <c r="E161" s="74" t="s">
        <v>51</v>
      </c>
      <c r="F161" s="82">
        <v>8</v>
      </c>
      <c r="G161" s="82">
        <v>8</v>
      </c>
      <c r="H161" s="82">
        <v>8</v>
      </c>
      <c r="I161" s="82">
        <v>7</v>
      </c>
      <c r="K161" s="70">
        <v>31</v>
      </c>
      <c r="N161" s="126">
        <f t="shared" si="11"/>
        <v>1</v>
      </c>
      <c r="O161" s="127">
        <f t="shared" si="12"/>
        <v>1</v>
      </c>
      <c r="P161" s="127">
        <f t="shared" si="13"/>
      </c>
      <c r="Q161" s="125">
        <f t="shared" si="14"/>
      </c>
    </row>
    <row r="162" spans="1:17" ht="18" customHeight="1">
      <c r="A162" s="27">
        <f t="shared" si="10"/>
        <v>160</v>
      </c>
      <c r="B162" s="27"/>
      <c r="C162" s="27"/>
      <c r="D162" s="37" t="s">
        <v>295</v>
      </c>
      <c r="E162" s="74" t="s">
        <v>51</v>
      </c>
      <c r="F162" s="70">
        <v>7</v>
      </c>
      <c r="G162" s="70">
        <v>7</v>
      </c>
      <c r="H162" s="70">
        <v>8</v>
      </c>
      <c r="I162" s="70">
        <v>8</v>
      </c>
      <c r="J162" s="70"/>
      <c r="K162" s="70">
        <v>30</v>
      </c>
      <c r="N162" s="126">
        <f t="shared" si="11"/>
      </c>
      <c r="O162" s="127">
        <f t="shared" si="12"/>
      </c>
      <c r="P162" s="127">
        <f t="shared" si="13"/>
      </c>
      <c r="Q162" s="125">
        <f t="shared" si="14"/>
      </c>
    </row>
    <row r="163" spans="1:17" ht="18" customHeight="1">
      <c r="A163" s="27">
        <f t="shared" si="10"/>
        <v>161</v>
      </c>
      <c r="B163" s="27"/>
      <c r="C163" s="27"/>
      <c r="D163" s="37" t="s">
        <v>222</v>
      </c>
      <c r="E163" s="74" t="s">
        <v>51</v>
      </c>
      <c r="F163" s="70">
        <v>7</v>
      </c>
      <c r="G163" s="70">
        <v>6</v>
      </c>
      <c r="H163" s="70"/>
      <c r="I163" s="70"/>
      <c r="J163" s="70"/>
      <c r="K163" s="70">
        <v>13</v>
      </c>
      <c r="N163" s="126">
        <f t="shared" si="11"/>
      </c>
      <c r="O163" s="127">
        <f t="shared" si="12"/>
      </c>
      <c r="P163" s="127">
        <f t="shared" si="13"/>
      </c>
      <c r="Q163" s="125">
        <f t="shared" si="14"/>
      </c>
    </row>
    <row r="164" spans="1:17" ht="18" customHeight="1">
      <c r="A164" s="27">
        <f t="shared" si="10"/>
        <v>162</v>
      </c>
      <c r="B164" s="27"/>
      <c r="C164" s="27"/>
      <c r="D164" s="37" t="s">
        <v>359</v>
      </c>
      <c r="E164" s="74" t="s">
        <v>51</v>
      </c>
      <c r="F164" s="70">
        <v>6</v>
      </c>
      <c r="G164" s="70">
        <v>8</v>
      </c>
      <c r="H164" s="70">
        <v>6</v>
      </c>
      <c r="I164" s="70">
        <v>8</v>
      </c>
      <c r="J164" s="70"/>
      <c r="K164" s="70">
        <v>28</v>
      </c>
      <c r="N164" s="126">
        <f t="shared" si="11"/>
      </c>
      <c r="O164" s="127">
        <f t="shared" si="12"/>
      </c>
      <c r="P164" s="127">
        <f t="shared" si="13"/>
      </c>
      <c r="Q164" s="125">
        <f t="shared" si="14"/>
      </c>
    </row>
    <row r="165" spans="1:17" ht="18" customHeight="1">
      <c r="A165" s="27">
        <f t="shared" si="10"/>
        <v>163</v>
      </c>
      <c r="B165" s="27"/>
      <c r="C165" s="27"/>
      <c r="D165" s="36" t="s">
        <v>208</v>
      </c>
      <c r="E165" s="74" t="s">
        <v>51</v>
      </c>
      <c r="F165" s="70"/>
      <c r="G165" s="70"/>
      <c r="H165" s="70"/>
      <c r="I165" s="70"/>
      <c r="J165" s="70"/>
      <c r="K165" s="70" t="s">
        <v>374</v>
      </c>
      <c r="N165" s="126">
        <f t="shared" si="11"/>
      </c>
      <c r="O165" s="127">
        <f t="shared" si="12"/>
      </c>
      <c r="P165" s="127">
        <f t="shared" si="13"/>
      </c>
      <c r="Q165" s="125">
        <f t="shared" si="14"/>
      </c>
    </row>
    <row r="166" spans="1:17" ht="18" customHeight="1">
      <c r="A166" s="27">
        <f t="shared" si="10"/>
        <v>164</v>
      </c>
      <c r="B166" s="27"/>
      <c r="C166" s="27"/>
      <c r="D166" s="37" t="s">
        <v>224</v>
      </c>
      <c r="E166" s="74" t="s">
        <v>51</v>
      </c>
      <c r="F166" s="70"/>
      <c r="G166" s="70"/>
      <c r="H166" s="70">
        <v>8</v>
      </c>
      <c r="I166" s="70"/>
      <c r="J166" s="70"/>
      <c r="K166" s="70">
        <v>8</v>
      </c>
      <c r="N166" s="126">
        <f t="shared" si="11"/>
      </c>
      <c r="O166" s="127">
        <f t="shared" si="12"/>
      </c>
      <c r="P166" s="127">
        <f t="shared" si="13"/>
      </c>
      <c r="Q166" s="125">
        <f t="shared" si="14"/>
      </c>
    </row>
    <row r="167" spans="1:17" ht="18" customHeight="1">
      <c r="A167" s="27">
        <f t="shared" si="10"/>
        <v>165</v>
      </c>
      <c r="B167" s="27"/>
      <c r="C167" s="27"/>
      <c r="D167" s="37" t="s">
        <v>236</v>
      </c>
      <c r="E167" s="74" t="s">
        <v>51</v>
      </c>
      <c r="F167" s="70">
        <v>8</v>
      </c>
      <c r="G167" s="70">
        <v>8</v>
      </c>
      <c r="H167" s="70"/>
      <c r="I167" s="70">
        <v>8</v>
      </c>
      <c r="J167" s="70"/>
      <c r="K167" s="70">
        <v>24</v>
      </c>
      <c r="N167" s="126">
        <f t="shared" si="11"/>
        <v>1</v>
      </c>
      <c r="O167" s="127">
        <f t="shared" si="12"/>
      </c>
      <c r="P167" s="127">
        <f t="shared" si="13"/>
      </c>
      <c r="Q167" s="125">
        <f t="shared" si="14"/>
      </c>
    </row>
    <row r="168" spans="1:17" ht="18" customHeight="1">
      <c r="A168" s="27">
        <f t="shared" si="10"/>
        <v>166</v>
      </c>
      <c r="B168" s="27"/>
      <c r="C168" s="27"/>
      <c r="K168" s="70">
        <f>IF(COUNT(F168:J168)&gt;0,SUM(F168:J168),"")</f>
      </c>
      <c r="N168" s="126">
        <f t="shared" si="11"/>
      </c>
      <c r="O168" s="127">
        <f t="shared" si="12"/>
      </c>
      <c r="P168" s="127">
        <f t="shared" si="13"/>
      </c>
      <c r="Q168" s="125">
        <f t="shared" si="14"/>
      </c>
    </row>
    <row r="169" spans="1:17" ht="18" customHeight="1">
      <c r="A169" s="27">
        <f t="shared" si="10"/>
        <v>167</v>
      </c>
      <c r="B169" s="27"/>
      <c r="C169" s="27"/>
      <c r="E169" s="226"/>
      <c r="K169" s="70">
        <f>IF(COUNT(F169:J169)&gt;0,SUM(F169:J169),"")</f>
      </c>
      <c r="N169" s="126">
        <f t="shared" si="11"/>
      </c>
      <c r="O169" s="127">
        <f t="shared" si="12"/>
      </c>
      <c r="P169" s="127">
        <f t="shared" si="13"/>
      </c>
      <c r="Q169" s="125">
        <f t="shared" si="14"/>
      </c>
    </row>
    <row r="170" spans="1:17" ht="18" customHeight="1">
      <c r="A170" s="27">
        <f t="shared" si="10"/>
        <v>168</v>
      </c>
      <c r="B170" s="27"/>
      <c r="C170" s="27"/>
      <c r="E170" s="226"/>
      <c r="K170" s="70">
        <f>IF(COUNT(F170:J170)&gt;0,SUM(F170:J170),"")</f>
      </c>
      <c r="N170" s="126">
        <f t="shared" si="11"/>
      </c>
      <c r="O170" s="127">
        <f t="shared" si="12"/>
      </c>
      <c r="P170" s="127">
        <f t="shared" si="13"/>
      </c>
      <c r="Q170" s="125">
        <f t="shared" si="14"/>
      </c>
    </row>
    <row r="171" spans="1:17" ht="18" customHeight="1">
      <c r="A171" s="27">
        <f t="shared" si="10"/>
        <v>169</v>
      </c>
      <c r="B171" s="27"/>
      <c r="C171" s="97"/>
      <c r="E171" s="226"/>
      <c r="K171" s="70">
        <f>IF(COUNT(F171:J171)&gt;0,SUM(F171:J171),"")</f>
      </c>
      <c r="N171" s="126">
        <f t="shared" si="11"/>
      </c>
      <c r="O171" s="127">
        <f t="shared" si="12"/>
      </c>
      <c r="P171" s="127">
        <f t="shared" si="13"/>
      </c>
      <c r="Q171" s="125">
        <f t="shared" si="14"/>
      </c>
    </row>
    <row r="172" spans="1:16" ht="18" customHeight="1">
      <c r="A172" s="27"/>
      <c r="B172" s="27"/>
      <c r="C172" s="27"/>
      <c r="E172" s="217"/>
      <c r="F172" s="219"/>
      <c r="G172" s="219"/>
      <c r="H172" s="219"/>
      <c r="I172" s="219"/>
      <c r="J172" s="27"/>
      <c r="N172" s="128">
        <f>SUM(N3:N171)</f>
        <v>37</v>
      </c>
      <c r="O172" s="128">
        <f>SUM(O3:O171)</f>
        <v>27</v>
      </c>
      <c r="P172" s="128">
        <f>SUM(P3:P171)</f>
        <v>12</v>
      </c>
    </row>
    <row r="173" spans="1:10" ht="18" customHeight="1">
      <c r="A173" s="27"/>
      <c r="B173" s="27"/>
      <c r="C173" s="27"/>
      <c r="D173" s="284"/>
      <c r="E173" s="285"/>
      <c r="F173" s="220"/>
      <c r="G173" s="220"/>
      <c r="H173" s="220"/>
      <c r="I173" s="220"/>
      <c r="J173" s="27"/>
    </row>
    <row r="174" spans="1:10" ht="18" customHeight="1">
      <c r="A174" s="27"/>
      <c r="B174" s="27"/>
      <c r="C174" s="27"/>
      <c r="E174" s="230" t="s">
        <v>98</v>
      </c>
      <c r="F174" s="82">
        <f>COUNT(F4:F171)</f>
        <v>111</v>
      </c>
      <c r="G174" s="82">
        <f>IF(SUM(G4:G171)&gt;0,COUNT(G4:G171),"")</f>
        <v>111</v>
      </c>
      <c r="H174" s="82">
        <f>IF(SUM(H4:H171)&gt;0,COUNT(H4:H171),"")</f>
        <v>98</v>
      </c>
      <c r="I174" s="82">
        <f>IF(SUM(I4:I171)&gt;0,COUNT(I4:I171),"")</f>
        <v>103</v>
      </c>
      <c r="J174" s="82">
        <f>IF(SUM(J4:J171)&gt;0,COUNT(J4:J171),"")</f>
      </c>
    </row>
    <row r="175" spans="5:10" ht="18" customHeight="1">
      <c r="E175" s="218" t="s">
        <v>127</v>
      </c>
      <c r="F175" s="8">
        <f>AVERAGE(F4:F171)</f>
        <v>6.972972972972973</v>
      </c>
      <c r="G175" s="8">
        <f>IF(SUM(G4:G171)&gt;0,AVERAGE(G4:G171),"")</f>
        <v>6.594594594594595</v>
      </c>
      <c r="H175" s="8">
        <f>IF(SUM(H4:H171)&gt;0,AVERAGE(H4:H171),"")</f>
        <v>7.255102040816326</v>
      </c>
      <c r="I175" s="8">
        <f>IF(SUM(I4:I171)&gt;0,AVERAGE(I4:I171),"")</f>
        <v>6.912621359223301</v>
      </c>
      <c r="J175" s="8">
        <f>IF(SUM(J4:J171)&gt;0,AVERAGE(J4:J171),"")</f>
      </c>
    </row>
    <row r="176" spans="5:10" ht="18" customHeight="1">
      <c r="E176" s="218" t="s">
        <v>260</v>
      </c>
      <c r="F176" s="8">
        <f>COUNTIF(F4:F171,8)</f>
        <v>58</v>
      </c>
      <c r="G176" s="8">
        <f>IF(N172&gt;0,+N172,"")</f>
        <v>37</v>
      </c>
      <c r="H176" s="8">
        <f>IF(O172&gt;0,+O172,"")</f>
        <v>27</v>
      </c>
      <c r="I176" s="8">
        <f>IF(P172&gt;0,+P172,"")</f>
        <v>12</v>
      </c>
      <c r="J176" s="8">
        <f>IF(Q172&gt;0,+Q172,"")</f>
      </c>
    </row>
  </sheetData>
  <sheetProtection/>
  <mergeCells count="2">
    <mergeCell ref="A1:K1"/>
    <mergeCell ref="D173:E173"/>
  </mergeCells>
  <printOptions gridLines="1"/>
  <pageMargins left="0.31496062992125984" right="0" top="0.2755905511811024" bottom="0" header="0" footer="0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jos Klerks</cp:lastModifiedBy>
  <cp:lastPrinted>2019-04-03T17:18:51Z</cp:lastPrinted>
  <dcterms:created xsi:type="dcterms:W3CDTF">2001-01-28T21:05:33Z</dcterms:created>
  <dcterms:modified xsi:type="dcterms:W3CDTF">2019-09-04T07:29:27Z</dcterms:modified>
  <cp:category/>
  <cp:version/>
  <cp:contentType/>
  <cp:contentStatus/>
</cp:coreProperties>
</file>